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ANUNCIO RESULTADOS-FY2025\4-FY-2025\Anuncio\"/>
    </mc:Choice>
  </mc:AlternateContent>
  <bookViews>
    <workbookView xWindow="-28920" yWindow="-120" windowWidth="29040" windowHeight="15840" activeTab="7"/>
  </bookViews>
  <sheets>
    <sheet name="Portrait" sheetId="5" r:id="rId1"/>
    <sheet name="Main KPIs" sheetId="9" r:id="rId2"/>
    <sheet name="P&amp;L" sheetId="1" r:id="rId3"/>
    <sheet name="CF" sheetId="6" r:id="rId4"/>
    <sheet name="BS" sheetId="14" r:id="rId5"/>
    <sheet name="Appendix" sheetId="8" r:id="rId6"/>
    <sheet name="APM" sheetId="3" r:id="rId7"/>
    <sheet name="PPA Amortización" sheetId="13" r:id="rId8"/>
  </sheets>
  <definedNames>
    <definedName name="\a" localSheetId="6">#REF!</definedName>
    <definedName name="_DAT1" localSheetId="6">#REF!</definedName>
    <definedName name="_FAB1" localSheetId="6">#REF!</definedName>
    <definedName name="_FAB2" localSheetId="6">#REF!</definedName>
    <definedName name="_FAB3" localSheetId="6">#REF!</definedName>
    <definedName name="_NEG1" localSheetId="6">#REF!</definedName>
    <definedName name="A_impresión_IM" localSheetId="6">#REF!</definedName>
    <definedName name="ADFITG" localSheetId="6">#REF!</definedName>
    <definedName name="_xlnm.Print_Area" localSheetId="6">APM!$A$1:$E$40</definedName>
    <definedName name="AS2DocOpenMode" hidden="1">"AS2DocumentEdit"</definedName>
    <definedName name="_xlnm.Database" localSheetId="6">#REF!</definedName>
    <definedName name="_xlnm.Database">#REF!</definedName>
    <definedName name="EUR">#REF!</definedName>
    <definedName name="MENU1" localSheetId="6">#REF!</definedName>
    <definedName name="MENU2" localSheetId="6">#REF!</definedName>
    <definedName name="ndg" localSheetId="6">#REF!</definedName>
    <definedName name="NEG" localSheetId="6">#REF!</definedName>
    <definedName name="OTRAS1" localSheetId="6">#REF!</definedName>
    <definedName name="OTRAS2" localSheetId="6">#REF!</definedName>
    <definedName name="PREVIS" localSheetId="6">#REF!</definedName>
    <definedName name="REAL" localSheetId="6">#REF!</definedName>
    <definedName name="RUB" localSheetId="6">#REF!</definedName>
    <definedName name="SALIDA" localSheetId="6">#REF!</definedName>
    <definedName name="telefonos" localSheetId="6">#REF!</definedName>
    <definedName name="TextRefCopy1">#REF!</definedName>
    <definedName name="TextRefCopy10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10</definedName>
    <definedName name="TOTAL" localSheetId="6">#REF!</definedName>
    <definedName name="TSA" localSheetId="6">#REF!</definedName>
    <definedName name="wrn.Aging._.and._.Trend._.Analysis." hidden="1">{#N/A,#N/A,FALSE,"Aging Summary";#N/A,#N/A,FALSE,"Ratio Analysis";#N/A,#N/A,FALSE,"Test 120 Day Accts";#N/A,#N/A,FALSE,"Tickmarks"}</definedName>
    <definedName name="X" localSheetId="6">#REF!</definedName>
    <definedName name="xxx" localSheetId="6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3" l="1"/>
  <c r="N26" i="3"/>
  <c r="N25" i="3"/>
  <c r="E6" i="6" l="1"/>
  <c r="E7" i="6"/>
  <c r="E8" i="6"/>
  <c r="E9" i="6"/>
  <c r="E10" i="6"/>
  <c r="E11" i="6"/>
  <c r="E12" i="6"/>
  <c r="E13" i="6"/>
  <c r="E14" i="6"/>
  <c r="E15" i="6"/>
  <c r="E16" i="6"/>
  <c r="E5" i="6"/>
  <c r="E17" i="1"/>
  <c r="E16" i="1"/>
  <c r="E26" i="1"/>
  <c r="E22" i="1"/>
  <c r="E20" i="1"/>
  <c r="E15" i="1"/>
  <c r="E14" i="1"/>
  <c r="E11" i="1"/>
  <c r="E10" i="1"/>
  <c r="E9" i="1"/>
  <c r="E8" i="1"/>
  <c r="E27" i="1"/>
  <c r="E21" i="1"/>
  <c r="E19" i="1"/>
  <c r="E18" i="1"/>
  <c r="E7" i="1"/>
  <c r="E12" i="1"/>
  <c r="E6" i="1"/>
  <c r="F48" i="9" l="1"/>
  <c r="N48" i="9" s="1"/>
  <c r="F47" i="9"/>
  <c r="F46" i="9"/>
  <c r="F45" i="9"/>
  <c r="N45" i="9" s="1"/>
  <c r="F44" i="9"/>
  <c r="N44" i="9" s="1"/>
  <c r="F43" i="9"/>
  <c r="N43" i="9" s="1"/>
  <c r="E43" i="9"/>
  <c r="M43" i="9" s="1"/>
  <c r="E44" i="9"/>
  <c r="M44" i="9" s="1"/>
  <c r="E45" i="9"/>
  <c r="M45" i="9" s="1"/>
  <c r="E46" i="9"/>
  <c r="M46" i="9" s="1"/>
  <c r="E47" i="9"/>
  <c r="M47" i="9" s="1"/>
  <c r="E48" i="9"/>
  <c r="D48" i="9"/>
  <c r="L48" i="9" s="1"/>
  <c r="D47" i="9"/>
  <c r="L47" i="9" s="1"/>
  <c r="D46" i="9"/>
  <c r="L46" i="9" s="1"/>
  <c r="D45" i="9"/>
  <c r="L45" i="9" s="1"/>
  <c r="D44" i="9"/>
  <c r="L44" i="9" s="1"/>
  <c r="D43" i="9"/>
  <c r="L43" i="9" s="1"/>
  <c r="E20" i="3"/>
  <c r="E17" i="3"/>
  <c r="E18" i="3"/>
  <c r="E19" i="3"/>
  <c r="E16" i="3"/>
  <c r="E15" i="3"/>
  <c r="D15" i="3"/>
  <c r="M15" i="3" s="1"/>
  <c r="D16" i="3"/>
  <c r="M16" i="3" s="1"/>
  <c r="D17" i="3"/>
  <c r="M17" i="3" s="1"/>
  <c r="D18" i="3"/>
  <c r="M18" i="3" s="1"/>
  <c r="D19" i="3"/>
  <c r="M19" i="3" s="1"/>
  <c r="D20" i="3"/>
  <c r="M20" i="3" s="1"/>
  <c r="C20" i="3"/>
  <c r="L20" i="3" s="1"/>
  <c r="C19" i="3"/>
  <c r="L19" i="3" s="1"/>
  <c r="C18" i="3"/>
  <c r="C17" i="3"/>
  <c r="C16" i="3"/>
  <c r="L16" i="3" s="1"/>
  <c r="C15" i="3"/>
  <c r="L15" i="3" s="1"/>
  <c r="D8" i="3"/>
  <c r="M8" i="3" s="1"/>
  <c r="D10" i="3"/>
  <c r="D25" i="3" s="1"/>
  <c r="M25" i="3" s="1"/>
  <c r="C10" i="3"/>
  <c r="C8" i="3"/>
  <c r="L35" i="3"/>
  <c r="M35" i="3"/>
  <c r="L36" i="3"/>
  <c r="M36" i="3"/>
  <c r="L37" i="3"/>
  <c r="M37" i="3"/>
  <c r="L38" i="3"/>
  <c r="M38" i="3"/>
  <c r="M34" i="3"/>
  <c r="L34" i="3"/>
  <c r="M33" i="3"/>
  <c r="L33" i="3"/>
  <c r="L18" i="3"/>
  <c r="L17" i="3"/>
  <c r="K7" i="14"/>
  <c r="L7" i="14"/>
  <c r="K8" i="14"/>
  <c r="L8" i="14"/>
  <c r="K9" i="14"/>
  <c r="L9" i="14"/>
  <c r="K10" i="14"/>
  <c r="L10" i="14"/>
  <c r="K11" i="14"/>
  <c r="L11" i="14"/>
  <c r="K12" i="14"/>
  <c r="L12" i="14"/>
  <c r="K13" i="14"/>
  <c r="L13" i="14"/>
  <c r="K14" i="14"/>
  <c r="L14" i="14"/>
  <c r="K15" i="14"/>
  <c r="L15" i="14"/>
  <c r="K16" i="14"/>
  <c r="L16" i="14"/>
  <c r="K17" i="14"/>
  <c r="L17" i="14"/>
  <c r="K18" i="14"/>
  <c r="L18" i="14"/>
  <c r="K19" i="14"/>
  <c r="L19" i="14"/>
  <c r="K20" i="14"/>
  <c r="L20" i="14"/>
  <c r="K21" i="14"/>
  <c r="L21" i="14"/>
  <c r="K22" i="14"/>
  <c r="L22" i="14"/>
  <c r="K23" i="14"/>
  <c r="L23" i="14"/>
  <c r="K24" i="14"/>
  <c r="L24" i="14"/>
  <c r="L6" i="14"/>
  <c r="K6" i="14"/>
  <c r="K6" i="6"/>
  <c r="L6" i="6"/>
  <c r="M6" i="6"/>
  <c r="K7" i="6"/>
  <c r="L7" i="6"/>
  <c r="M7" i="6"/>
  <c r="K8" i="6"/>
  <c r="L8" i="6"/>
  <c r="M8" i="6"/>
  <c r="K9" i="6"/>
  <c r="L9" i="6"/>
  <c r="M9" i="6"/>
  <c r="K10" i="6"/>
  <c r="L10" i="6"/>
  <c r="M10" i="6"/>
  <c r="K11" i="6"/>
  <c r="L11" i="6"/>
  <c r="M11" i="6"/>
  <c r="K12" i="6"/>
  <c r="L12" i="6"/>
  <c r="M12" i="6"/>
  <c r="K13" i="6"/>
  <c r="L13" i="6"/>
  <c r="M13" i="6"/>
  <c r="K14" i="6"/>
  <c r="L14" i="6"/>
  <c r="M14" i="6"/>
  <c r="K15" i="6"/>
  <c r="L15" i="6"/>
  <c r="M15" i="6"/>
  <c r="K16" i="6"/>
  <c r="L16" i="6"/>
  <c r="M16" i="6"/>
  <c r="L5" i="6"/>
  <c r="M5" i="6"/>
  <c r="K5" i="6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N14" i="1"/>
  <c r="L15" i="1"/>
  <c r="M15" i="1"/>
  <c r="N15" i="1"/>
  <c r="L16" i="1"/>
  <c r="M16" i="1"/>
  <c r="N16" i="1"/>
  <c r="L17" i="1"/>
  <c r="M17" i="1"/>
  <c r="N17" i="1"/>
  <c r="L18" i="1"/>
  <c r="M18" i="1"/>
  <c r="N18" i="1"/>
  <c r="L19" i="1"/>
  <c r="M19" i="1"/>
  <c r="N19" i="1"/>
  <c r="L20" i="1"/>
  <c r="M20" i="1"/>
  <c r="N20" i="1"/>
  <c r="L21" i="1"/>
  <c r="M21" i="1"/>
  <c r="N21" i="1"/>
  <c r="L22" i="1"/>
  <c r="M22" i="1"/>
  <c r="N22" i="1"/>
  <c r="L23" i="1"/>
  <c r="M23" i="1"/>
  <c r="N23" i="1"/>
  <c r="L24" i="1"/>
  <c r="M24" i="1"/>
  <c r="L25" i="1"/>
  <c r="M25" i="1"/>
  <c r="L26" i="1"/>
  <c r="M26" i="1"/>
  <c r="N26" i="1"/>
  <c r="L27" i="1"/>
  <c r="M27" i="1"/>
  <c r="N27" i="1"/>
  <c r="M6" i="1"/>
  <c r="L6" i="1"/>
  <c r="L41" i="9"/>
  <c r="M41" i="9"/>
  <c r="N41" i="9"/>
  <c r="L42" i="9"/>
  <c r="M42" i="9"/>
  <c r="N42" i="9"/>
  <c r="N46" i="9"/>
  <c r="N47" i="9"/>
  <c r="M48" i="9"/>
  <c r="M40" i="9"/>
  <c r="N40" i="9"/>
  <c r="L40" i="9"/>
  <c r="N34" i="9"/>
  <c r="M34" i="9"/>
  <c r="L34" i="9"/>
  <c r="N33" i="9"/>
  <c r="M33" i="9"/>
  <c r="L33" i="9"/>
  <c r="N32" i="9"/>
  <c r="M32" i="9"/>
  <c r="L32" i="9"/>
  <c r="N31" i="9"/>
  <c r="M31" i="9"/>
  <c r="L31" i="9"/>
  <c r="N30" i="9"/>
  <c r="M30" i="9"/>
  <c r="L30" i="9"/>
  <c r="N29" i="9"/>
  <c r="M29" i="9"/>
  <c r="L29" i="9"/>
  <c r="N28" i="9"/>
  <c r="M28" i="9"/>
  <c r="L28" i="9"/>
  <c r="N27" i="9"/>
  <c r="M27" i="9"/>
  <c r="L27" i="9"/>
  <c r="N26" i="9"/>
  <c r="M26" i="9"/>
  <c r="L26" i="9"/>
  <c r="N25" i="9"/>
  <c r="M25" i="9"/>
  <c r="L25" i="9"/>
  <c r="N24" i="9"/>
  <c r="M24" i="9"/>
  <c r="L24" i="9"/>
  <c r="N23" i="9"/>
  <c r="M23" i="9"/>
  <c r="L23" i="9"/>
  <c r="L7" i="9"/>
  <c r="M7" i="9"/>
  <c r="N7" i="9"/>
  <c r="L8" i="9"/>
  <c r="M8" i="9"/>
  <c r="N8" i="9"/>
  <c r="L9" i="9"/>
  <c r="M9" i="9"/>
  <c r="N9" i="9"/>
  <c r="L10" i="9"/>
  <c r="M10" i="9"/>
  <c r="N10" i="9"/>
  <c r="L11" i="9"/>
  <c r="M11" i="9"/>
  <c r="N11" i="9"/>
  <c r="L12" i="9"/>
  <c r="M12" i="9"/>
  <c r="N12" i="9"/>
  <c r="L13" i="9"/>
  <c r="M13" i="9"/>
  <c r="N13" i="9"/>
  <c r="L14" i="9"/>
  <c r="M14" i="9"/>
  <c r="N14" i="9"/>
  <c r="L15" i="9"/>
  <c r="M15" i="9"/>
  <c r="N15" i="9"/>
  <c r="L16" i="9"/>
  <c r="M16" i="9"/>
  <c r="N16" i="9"/>
  <c r="L17" i="9"/>
  <c r="M17" i="9"/>
  <c r="N17" i="9"/>
  <c r="M6" i="9"/>
  <c r="N6" i="9"/>
  <c r="L6" i="9"/>
  <c r="E10" i="3" l="1"/>
  <c r="M10" i="3"/>
  <c r="C9" i="3"/>
  <c r="E8" i="3"/>
  <c r="L9" i="3"/>
  <c r="L8" i="3"/>
  <c r="L10" i="3"/>
  <c r="C25" i="3"/>
  <c r="L25" i="3" s="1"/>
  <c r="D9" i="3"/>
  <c r="M9" i="3" s="1"/>
  <c r="C26" i="3"/>
  <c r="D26" i="3"/>
  <c r="D27" i="3" s="1"/>
  <c r="M27" i="3" s="1"/>
  <c r="E34" i="3"/>
  <c r="N34" i="3" s="1"/>
  <c r="E35" i="3"/>
  <c r="N35" i="3" s="1"/>
  <c r="E36" i="3"/>
  <c r="N36" i="3" s="1"/>
  <c r="E37" i="3"/>
  <c r="N37" i="3" s="1"/>
  <c r="E38" i="3"/>
  <c r="N38" i="3" s="1"/>
  <c r="E33" i="3"/>
  <c r="N33" i="3" s="1"/>
  <c r="M26" i="3" l="1"/>
  <c r="E9" i="3"/>
  <c r="L26" i="3"/>
  <c r="C27" i="3"/>
  <c r="M6" i="3"/>
  <c r="M32" i="3" s="1"/>
  <c r="L6" i="3"/>
  <c r="L32" i="3" s="1"/>
  <c r="N16" i="3" l="1"/>
  <c r="N18" i="3"/>
  <c r="N17" i="3"/>
  <c r="N15" i="3"/>
  <c r="N19" i="3"/>
  <c r="N8" i="3"/>
  <c r="N9" i="3"/>
  <c r="L14" i="3"/>
  <c r="L24" i="3"/>
  <c r="M14" i="3"/>
  <c r="M24" i="3"/>
  <c r="D39" i="3" l="1"/>
  <c r="M39" i="3" s="1"/>
  <c r="E25" i="3"/>
  <c r="D6" i="3"/>
  <c r="D24" i="3" s="1"/>
  <c r="C6" i="3"/>
  <c r="C14" i="3" s="1"/>
  <c r="E25" i="1"/>
  <c r="N25" i="1" s="1"/>
  <c r="E24" i="1"/>
  <c r="N24" i="1" s="1"/>
  <c r="N7" i="1"/>
  <c r="N6" i="1"/>
  <c r="D32" i="3" l="1"/>
  <c r="N12" i="1"/>
  <c r="N11" i="1"/>
  <c r="C39" i="3"/>
  <c r="L39" i="3" s="1"/>
  <c r="D14" i="3"/>
  <c r="C32" i="3"/>
  <c r="N9" i="1"/>
  <c r="N10" i="1"/>
  <c r="N8" i="1"/>
  <c r="C24" i="3"/>
  <c r="N20" i="3" l="1"/>
  <c r="N10" i="3"/>
  <c r="E39" i="3"/>
  <c r="N39" i="3" s="1"/>
  <c r="L27" i="3"/>
  <c r="E26" i="3"/>
  <c r="E13" i="1"/>
  <c r="E27" i="3" l="1"/>
  <c r="N13" i="1"/>
</calcChain>
</file>

<file path=xl/sharedStrings.xml><?xml version="1.0" encoding="utf-8"?>
<sst xmlns="http://schemas.openxmlformats.org/spreadsheetml/2006/main" count="314" uniqueCount="211">
  <si>
    <t>Cuenta de Pérdidas y Ganancias Consolidada</t>
  </si>
  <si>
    <t>Consolidated Profit and Loss Account</t>
  </si>
  <si>
    <t>M€</t>
  </si>
  <si>
    <t>% Variación</t>
  </si>
  <si>
    <t>% Variation</t>
  </si>
  <si>
    <t>Ingresos</t>
  </si>
  <si>
    <t>Revenue</t>
  </si>
  <si>
    <t>Ventas Económicas</t>
  </si>
  <si>
    <t>Economic Sales</t>
  </si>
  <si>
    <t>(-) Coste operativo de redes logísticas</t>
  </si>
  <si>
    <t>(-) Operating cost of logistics networks</t>
  </si>
  <si>
    <t>(-) Gastos operativos comerciales</t>
  </si>
  <si>
    <t>(-) Commercial operating expenses</t>
  </si>
  <si>
    <t xml:space="preserve">(-) Gastos operativos de investigación y oficinas centrales                                      </t>
  </si>
  <si>
    <t xml:space="preserve">(-) Operating expenditure on research and central offices                                           </t>
  </si>
  <si>
    <t>Total costes operativos</t>
  </si>
  <si>
    <t>Total Operating Costs</t>
  </si>
  <si>
    <t>EBIT Ajustado</t>
  </si>
  <si>
    <t>Adjusted EBIT</t>
  </si>
  <si>
    <t>Margen %</t>
  </si>
  <si>
    <t>Margin %</t>
  </si>
  <si>
    <t>(-) Costes de reestructuración</t>
  </si>
  <si>
    <t>(-) Restructuring costs</t>
  </si>
  <si>
    <t>(-) Amort. Activos Adquisiciones</t>
  </si>
  <si>
    <t>(-) Depreciation of assets acquired</t>
  </si>
  <si>
    <t>(+/-) Rtdo. enajenación y deterioro</t>
  </si>
  <si>
    <t>(+/-) Profit/(loss) on disposal and impairment</t>
  </si>
  <si>
    <t>(+/-) Rtdo. puesta en equivalencia y otros</t>
  </si>
  <si>
    <t>Beneficio de Explotación</t>
  </si>
  <si>
    <t>Operating Profit (EBIT)</t>
  </si>
  <si>
    <t>(+) Ingresos Financieros</t>
  </si>
  <si>
    <t>(+) Financial income</t>
  </si>
  <si>
    <t>(-) Gastos Financieros</t>
  </si>
  <si>
    <t>(-) Financial expenses</t>
  </si>
  <si>
    <t>Beneficio antes de Impuestos</t>
  </si>
  <si>
    <t>Profit/(loss) before tax</t>
  </si>
  <si>
    <t>(-) Impuesto sobre Sociedades</t>
  </si>
  <si>
    <t>(-) Corporate income tax</t>
  </si>
  <si>
    <t xml:space="preserve">Tipo Impositivo Efectivo </t>
  </si>
  <si>
    <t xml:space="preserve">Effective tax rate </t>
  </si>
  <si>
    <t>(+/-) Resultado de Operaciones Discontinuadas</t>
  </si>
  <si>
    <t>-</t>
  </si>
  <si>
    <t>(+/-) Profit/(loss) from discontinued operations</t>
  </si>
  <si>
    <t>(+/-) Otros Ingresos / (Gastos)</t>
  </si>
  <si>
    <t>(+/-) Other income/(expenses)</t>
  </si>
  <si>
    <t>(-) Intereses Minoritarios</t>
  </si>
  <si>
    <t>(-) Non-controlling interests</t>
  </si>
  <si>
    <t>Beneficio Neto</t>
  </si>
  <si>
    <t>Net Profit</t>
  </si>
  <si>
    <t>Beneficio de Explotación Ajustado</t>
  </si>
  <si>
    <t>(-) Costes de Reestructuración</t>
  </si>
  <si>
    <t>(-) Amortización Activos Adquisiciones</t>
  </si>
  <si>
    <t>(+/-) Resultado Enajenación y Deterioro</t>
  </si>
  <si>
    <t>(+/-) Resultado por Puesta en Equivalencia y Otros</t>
  </si>
  <si>
    <t>Ingresos ordinarios</t>
  </si>
  <si>
    <t>Aprovisionamientos</t>
  </si>
  <si>
    <t>Beneficio de explotación</t>
  </si>
  <si>
    <t>Beneficio de Explatación Ajustado</t>
  </si>
  <si>
    <t>Margen sobre Venas Económicas</t>
  </si>
  <si>
    <t>Costes de redes logísticas</t>
  </si>
  <si>
    <t>Gastos comerciales</t>
  </si>
  <si>
    <t>Gastos de investigación</t>
  </si>
  <si>
    <t>Gastos de oficinas centrales</t>
  </si>
  <si>
    <t>Costes o Gastos operativos en cuentas de gestión</t>
  </si>
  <si>
    <t>1 Oct. 2024 – 
30 Sep. 2025</t>
  </si>
  <si>
    <t>1 Oct. 2023 – 
30 Sep. 2024</t>
  </si>
  <si>
    <t>Estado Flujo de Efectivo</t>
  </si>
  <si>
    <t>Cash Flow Statement</t>
  </si>
  <si>
    <t>1 Oct. 2024 - 30 Sept. 2025</t>
  </si>
  <si>
    <t>1 Oct. 2023 - 30 Sept. 2024</t>
  </si>
  <si>
    <t>Variación</t>
  </si>
  <si>
    <t>EBITDA</t>
  </si>
  <si>
    <t>Reestructuración y Otros Pagos</t>
  </si>
  <si>
    <t>Restructuring and other payments</t>
  </si>
  <si>
    <t>Resultado Financiero</t>
  </si>
  <si>
    <t>Net financial income/(expense)</t>
  </si>
  <si>
    <t>Impuestos normalizados</t>
  </si>
  <si>
    <t>Normalised taxes</t>
  </si>
  <si>
    <t xml:space="preserve">Inversiones </t>
  </si>
  <si>
    <t xml:space="preserve">Investment </t>
  </si>
  <si>
    <t>Pagos de alquileres</t>
  </si>
  <si>
    <t>Rent payments</t>
  </si>
  <si>
    <r>
      <rPr>
        <b/>
        <sz val="9"/>
        <color rgb="FF2800FF"/>
        <rFont val="Arial"/>
        <family val="2"/>
      </rPr>
      <t>Cash Flow</t>
    </r>
    <r>
      <rPr>
        <b/>
        <sz val="9"/>
        <color rgb="FF2800FF"/>
        <rFont val="Arial"/>
        <family val="2"/>
      </rPr>
      <t xml:space="preserve"> </t>
    </r>
    <r>
      <rPr>
        <b/>
        <sz val="9"/>
        <color rgb="FF2800FF"/>
        <rFont val="Arial"/>
        <family val="2"/>
      </rPr>
      <t>Normalizado</t>
    </r>
  </si>
  <si>
    <t>Normalised Cash Flow</t>
  </si>
  <si>
    <t>Variación Capital Circulante</t>
  </si>
  <si>
    <t>Change in working capital</t>
  </si>
  <si>
    <t>Efecto de fecha corte en impuestos</t>
  </si>
  <si>
    <t>Effect of cut-off date on taxes</t>
  </si>
  <si>
    <t>Desinversiones</t>
  </si>
  <si>
    <t>Divestments</t>
  </si>
  <si>
    <t>Adquisición de sociedades (M&amp;A)</t>
  </si>
  <si>
    <t>Company acquisitions (M&amp;A)</t>
  </si>
  <si>
    <t>Cash Flow Libre</t>
  </si>
  <si>
    <t>Free Cash Flow</t>
  </si>
  <si>
    <t>Balance de Situación</t>
  </si>
  <si>
    <t>Balance Sheet</t>
  </si>
  <si>
    <t>Activos Tangibles y otros Activos Fijos</t>
  </si>
  <si>
    <t>Property, plant and equipment and other fixed assets</t>
  </si>
  <si>
    <t>Activos Financieros Fijos Netos</t>
  </si>
  <si>
    <t>Net long-term financial investments</t>
  </si>
  <si>
    <t>Fondo de Comercio Neto</t>
  </si>
  <si>
    <t>Net goodwill</t>
  </si>
  <si>
    <t>Otros Activos Intangibles</t>
  </si>
  <si>
    <t>Other intangible assets</t>
  </si>
  <si>
    <t>Activos por Impuestos Diferidos</t>
  </si>
  <si>
    <t>Deferred tax assets</t>
  </si>
  <si>
    <t>Inventario Neto</t>
  </si>
  <si>
    <t>Net inventory</t>
  </si>
  <si>
    <t>Cuentas a Cobrar Netas y Otros</t>
  </si>
  <si>
    <t>Net receivables and other</t>
  </si>
  <si>
    <t>Caja y Equivalente</t>
  </si>
  <si>
    <t>Cash and cash equivalents</t>
  </si>
  <si>
    <t>Activos mantenidos para la venta</t>
  </si>
  <si>
    <t>Held-for-sale assets</t>
  </si>
  <si>
    <t>Activos Totales</t>
  </si>
  <si>
    <t>Total Assets</t>
  </si>
  <si>
    <t>Fondos Propios</t>
  </si>
  <si>
    <t>Shareholders’ funds</t>
  </si>
  <si>
    <t>Intereses Minoritarios</t>
  </si>
  <si>
    <t>Non-controlling interests</t>
  </si>
  <si>
    <t>Pasivos No Corrientes</t>
  </si>
  <si>
    <t>Non-current liabilities</t>
  </si>
  <si>
    <t>Pasivos por Impuestos Diferidos</t>
  </si>
  <si>
    <t>Deferred tax liabilities</t>
  </si>
  <si>
    <t>Deuda Financiera a c/p</t>
  </si>
  <si>
    <t>Short-term borrowings</t>
  </si>
  <si>
    <t>Provisiones a c/p</t>
  </si>
  <si>
    <t>Short-term provisions</t>
  </si>
  <si>
    <t>Deudores Comerciales y Otras Cuentas a Pagar</t>
  </si>
  <si>
    <t>Pasivos vinculados con activos mantenidos para la venta</t>
  </si>
  <si>
    <t>Liabilities linked to assets held for sale</t>
  </si>
  <si>
    <t>Pasivos Totales</t>
  </si>
  <si>
    <t>Total Liabilities</t>
  </si>
  <si>
    <t xml:space="preserve">Ventas Económicas (Beneficio Bruto) </t>
  </si>
  <si>
    <t>Revenues</t>
  </si>
  <si>
    <t>Raw materials and consumables</t>
  </si>
  <si>
    <t>Gross Profit</t>
  </si>
  <si>
    <r>
      <t>Beneficio de Explotación Ajustado (EBIT Ajustado)</t>
    </r>
    <r>
      <rPr>
        <sz val="12"/>
        <color theme="1"/>
        <rFont val="Arial"/>
        <family val="2"/>
      </rPr>
      <t xml:space="preserve">: </t>
    </r>
  </si>
  <si>
    <t>Adjusted Operating Profit (Adjusted EBIT)</t>
  </si>
  <si>
    <t>(-) Reestructuring Cost</t>
  </si>
  <si>
    <t>(-) Depreciation of Acquired Assets</t>
  </si>
  <si>
    <t>(+/-) Profit / (Loss) on disposal and impairments</t>
  </si>
  <si>
    <t>(+/-) Equity-accounted profit/(loss) and other</t>
  </si>
  <si>
    <t>EBIT</t>
  </si>
  <si>
    <t>Margen de Beneficio de Explotación Ajustado sobre Ventas Económicas</t>
  </si>
  <si>
    <t>Adjusted Operating Profit margin over Economic Sales</t>
  </si>
  <si>
    <t>Costes operativos</t>
  </si>
  <si>
    <t>Operating costs</t>
  </si>
  <si>
    <t>Economis Sales Margin</t>
  </si>
  <si>
    <t>Logistics network costs</t>
  </si>
  <si>
    <t>Head office expenses</t>
  </si>
  <si>
    <t>(-) Reestructuring costs</t>
  </si>
  <si>
    <t>(-) Amortisation of acquired assets</t>
  </si>
  <si>
    <t>Comercial expenses</t>
  </si>
  <si>
    <t>Research expenses</t>
  </si>
  <si>
    <t>Operating Costs or Expenses in management accounts</t>
  </si>
  <si>
    <t>Iberia</t>
  </si>
  <si>
    <t>Transporte</t>
  </si>
  <si>
    <t>Transport</t>
  </si>
  <si>
    <t>Distribución farmacéutica</t>
  </si>
  <si>
    <t>Pharmaceutical distribution</t>
  </si>
  <si>
    <t>Ajustes</t>
  </si>
  <si>
    <t>Adjustments</t>
  </si>
  <si>
    <t>Italia</t>
  </si>
  <si>
    <t>Italy</t>
  </si>
  <si>
    <t>Tobacco and others</t>
  </si>
  <si>
    <t>Francia</t>
  </si>
  <si>
    <t>France</t>
  </si>
  <si>
    <t>Total Ingresos</t>
  </si>
  <si>
    <t>Total Economic Sales</t>
  </si>
  <si>
    <t>Evolución de Ingresos (Por segmento y actividad)</t>
  </si>
  <si>
    <t>Total Ventas Económicas</t>
  </si>
  <si>
    <t>Tabaco y otros</t>
  </si>
  <si>
    <t>Evolución de Ventas Económicas (Por segmento y actividad)</t>
  </si>
  <si>
    <t xml:space="preserve">Evolución de Beneficio de Explotación Ajustado y Beneficio de Explotación </t>
  </si>
  <si>
    <t xml:space="preserve">Total Beneficio de Explotación Ajustado </t>
  </si>
  <si>
    <t>Revenues Evolution (By segment and activity)</t>
  </si>
  <si>
    <t>Other businesses</t>
  </si>
  <si>
    <t>Total Revenues</t>
  </si>
  <si>
    <t>Tobacco and related products</t>
  </si>
  <si>
    <t>Economic Sales Evolution (By Segment and activity)</t>
  </si>
  <si>
    <t>(+/-) Profit / (Loss) on disposal and impairment</t>
  </si>
  <si>
    <t>Total adjusted EBIT</t>
  </si>
  <si>
    <r>
      <t> </t>
    </r>
    <r>
      <rPr>
        <b/>
        <sz val="9"/>
        <color rgb="FF2800FF"/>
        <rFont val="Arial"/>
        <family val="2"/>
      </rPr>
      <t>M€</t>
    </r>
  </si>
  <si>
    <t>FY25</t>
  </si>
  <si>
    <t>FY26</t>
  </si>
  <si>
    <t>FY27</t>
  </si>
  <si>
    <t>FY28</t>
  </si>
  <si>
    <t>FY29</t>
  </si>
  <si>
    <t>FY30</t>
  </si>
  <si>
    <t>FY31</t>
  </si>
  <si>
    <t>FY32</t>
  </si>
  <si>
    <t>FY33</t>
  </si>
  <si>
    <t>FY34</t>
  </si>
  <si>
    <t>FY35</t>
  </si>
  <si>
    <t>FY36</t>
  </si>
  <si>
    <t>FY37</t>
  </si>
  <si>
    <t>FY38</t>
  </si>
  <si>
    <t>FY39</t>
  </si>
  <si>
    <t>FY40</t>
  </si>
  <si>
    <t>FY41</t>
  </si>
  <si>
    <t>FY42</t>
  </si>
  <si>
    <t>FY43-57</t>
  </si>
  <si>
    <t>Total Intengible Amortization</t>
  </si>
  <si>
    <t>Adjusted EBIT and EBIT Evolution (By segment and activity)</t>
  </si>
  <si>
    <t>Variación (M€)</t>
  </si>
  <si>
    <t>Variation (M€)</t>
  </si>
  <si>
    <t>Tabaco y productos relacionados</t>
  </si>
  <si>
    <t>Otros negocios</t>
  </si>
  <si>
    <t>(+/-) Profit/(loss) from equity-accounted companies and other</t>
  </si>
  <si>
    <t>Trade and other payables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</si>
</sst>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#,##0.0;\(#,##0.0\)"/>
    <numFmt numFmtId="165" formatCode="0.0%;\(0.0\)%"/>
    <numFmt numFmtId="166" formatCode="0.0%"/>
    <numFmt numFmtId="167" formatCode="#,##0.000"/>
    <numFmt numFmtId="168" formatCode="#,###_);\(#,###\)"/>
    <numFmt numFmtId="169" formatCode="#,##0.00;\(#,##0\)"/>
    <numFmt numFmtId="170" formatCode="#,##0;\(#,##0\)"/>
    <numFmt numFmtId="171" formatCode="#,##0;\(#,##0\);#,##0;_(@_)"/>
    <numFmt numFmtId="172" formatCode="#0.0_)%;\(#0.0\)%;&quot;—&quot;_)\%;_(@_)"/>
    <numFmt numFmtId="173" formatCode="#,##0.0;\(#,##0.0\);#,##0.0;_(@_)"/>
    <numFmt numFmtId="174" formatCode="#0_)%;\(#0\)%;&quot;—&quot;_)\%;_(@_)"/>
    <numFmt numFmtId="175" formatCode="#0.00_)%;\(#0.00\)%;&quot;—&quot;_)\%;_(@_)"/>
    <numFmt numFmtId="176" formatCode="d\-mmm\-yy"/>
    <numFmt numFmtId="177" formatCode="#,##0;&quot;-&quot;#,##0;&quot;—&quot;;_(@_)"/>
    <numFmt numFmtId="178" formatCode="_-* #,##0_-;\-* #,##0_-;_-* &quot;-&quot;??_-;_-@_-"/>
    <numFmt numFmtId="179" formatCode="#,##0,,;&quot;-&quot;#,##0,,;#,##0,,;_(@_)"/>
    <numFmt numFmtId="180" formatCode="#,##0.0,,;&quot;-&quot;#,##0.0,,;#,##0.0,,;_(@_)"/>
    <numFmt numFmtId="181" formatCode="#,##0;&quot;-&quot;#,##0;#,##0;_(@_)"/>
    <numFmt numFmtId="182" formatCode="#0.0_)%;\(#0.0\)%;#0.0_)%;_(@_)"/>
    <numFmt numFmtId="184" formatCode="#0;&quot;-&quot;#0;#0;_(@_)"/>
    <numFmt numFmtId="185" formatCode="#,##0,,;&quot;-&quot;#,##0,,;&quot;—&quot;;_(@_)"/>
    <numFmt numFmtId="186" formatCode="#,##0.00;\(#,##0.00\)"/>
    <numFmt numFmtId="187" formatCode="\ #,##0&quot; p.p.&quot;;\(#,##0\)&quot; p.b.&quot;"/>
    <numFmt numFmtId="188" formatCode="\ #,##0&quot; p.p.&quot;;\(#,##0\)&quot; b.p.&quot;"/>
  </numFmts>
  <fonts count="35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2"/>
      <color rgb="FF2800FF"/>
      <name val="Arial"/>
      <family val="2"/>
    </font>
    <font>
      <b/>
      <sz val="10"/>
      <color rgb="FF2800FF"/>
      <name val="Arial"/>
      <family val="2"/>
    </font>
    <font>
      <b/>
      <sz val="9"/>
      <color rgb="FF2800FF"/>
      <name val="Arial"/>
      <family val="2"/>
    </font>
    <font>
      <b/>
      <sz val="9"/>
      <color rgb="FFFC4D0F"/>
      <name val="Arial"/>
      <family val="2"/>
    </font>
    <font>
      <sz val="9"/>
      <color rgb="FF000000"/>
      <name val="Arial"/>
      <family val="2"/>
    </font>
    <font>
      <sz val="9"/>
      <color rgb="FFFC4D0F"/>
      <name val="Arial"/>
      <family val="2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i/>
      <sz val="9"/>
      <color rgb="FFFC4D0F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10"/>
      <color rgb="FF284AD8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Book Antiqua"/>
      <family val="1"/>
    </font>
    <font>
      <b/>
      <sz val="10"/>
      <name val="Arial"/>
      <family val="2"/>
    </font>
    <font>
      <sz val="10"/>
      <color rgb="FF284AD8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i/>
      <sz val="12"/>
      <color rgb="FF000000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color rgb="FF000000"/>
      <name val="Arial"/>
      <family val="2"/>
    </font>
    <font>
      <sz val="7"/>
      <color rgb="FF000000"/>
      <name val="Verdana"/>
      <family val="2"/>
    </font>
    <font>
      <b/>
      <sz val="7"/>
      <color rgb="FF000000"/>
      <name val="Verdana"/>
      <family val="2"/>
    </font>
    <font>
      <b/>
      <i/>
      <sz val="9"/>
      <color rgb="FF2800FF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 style="medium">
        <color rgb="FFFFFFFF"/>
      </right>
      <top/>
      <bottom style="medium">
        <color rgb="FF2800FF"/>
      </bottom>
      <diagonal/>
    </border>
    <border>
      <left/>
      <right/>
      <top/>
      <bottom style="medium">
        <color rgb="FF2800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2800FF"/>
      </bottom>
      <diagonal/>
    </border>
    <border>
      <left style="medium">
        <color rgb="FFFFFFFF"/>
      </left>
      <right/>
      <top/>
      <bottom style="medium">
        <color rgb="FF2800FF"/>
      </bottom>
      <diagonal/>
    </border>
    <border>
      <left/>
      <right/>
      <top style="medium">
        <color rgb="FF2800FF"/>
      </top>
      <bottom style="medium">
        <color rgb="FF2800FF"/>
      </bottom>
      <diagonal/>
    </border>
    <border>
      <left/>
      <right/>
      <top style="medium">
        <color rgb="FF2800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/>
      <right/>
      <top style="medium">
        <color rgb="FF0000FF"/>
      </top>
      <bottom style="medium">
        <color rgb="FF2800FF"/>
      </bottom>
      <diagonal/>
    </border>
    <border>
      <left/>
      <right/>
      <top style="medium">
        <color rgb="FF0000FF"/>
      </top>
      <bottom/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 style="medium">
        <color rgb="FFFFFFFF"/>
      </left>
      <right/>
      <top/>
      <bottom style="medium">
        <color rgb="FF0000FF"/>
      </bottom>
      <diagonal/>
    </border>
    <border>
      <left/>
      <right/>
      <top style="medium">
        <color rgb="FF2800FF"/>
      </top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FFFFFF"/>
      </right>
      <top style="medium">
        <color rgb="FF0000FF"/>
      </top>
      <bottom style="medium">
        <color rgb="FF2800FF"/>
      </bottom>
      <diagonal/>
    </border>
    <border>
      <left style="medium">
        <color rgb="FFFFFFFF"/>
      </left>
      <right/>
      <top style="medium">
        <color rgb="FF0000FF"/>
      </top>
      <bottom style="medium">
        <color rgb="FF0000FF"/>
      </bottom>
      <diagonal/>
    </border>
    <border>
      <left/>
      <right style="medium">
        <color rgb="FFFFFFFF"/>
      </right>
      <top/>
      <bottom style="medium">
        <color rgb="FF0000FF"/>
      </bottom>
      <diagonal/>
    </border>
    <border>
      <left style="medium">
        <color rgb="FFFFFFFF"/>
      </left>
      <right/>
      <top style="medium">
        <color rgb="FF2800FF"/>
      </top>
      <bottom style="medium">
        <color rgb="FF0000FF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FFFFFF"/>
      </right>
      <top style="medium">
        <color rgb="FF0000FF"/>
      </top>
      <bottom style="medium">
        <color rgb="FF0000FF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5" fillId="0" borderId="0"/>
    <xf numFmtId="0" fontId="17" fillId="0" borderId="0"/>
    <xf numFmtId="9" fontId="16" fillId="0" borderId="0" applyFont="0" applyFill="0" applyBorder="0" applyAlignment="0" applyProtection="0"/>
  </cellStyleXfs>
  <cellXfs count="259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/>
    </xf>
    <xf numFmtId="165" fontId="6" fillId="3" borderId="2" xfId="2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center" vertical="center"/>
    </xf>
    <xf numFmtId="165" fontId="8" fillId="3" borderId="2" xfId="2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0" fillId="0" borderId="2" xfId="0" applyFont="1" applyBorder="1" applyAlignment="1">
      <alignment horizontal="left" vertical="center" indent="1"/>
    </xf>
    <xf numFmtId="166" fontId="10" fillId="0" borderId="2" xfId="2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2" fillId="0" borderId="0" xfId="3" applyAlignment="1">
      <alignment vertical="center"/>
    </xf>
    <xf numFmtId="0" fontId="13" fillId="0" borderId="0" xfId="0" applyFont="1" applyAlignment="1">
      <alignment vertical="center"/>
    </xf>
    <xf numFmtId="167" fontId="0" fillId="0" borderId="0" xfId="0" applyNumberFormat="1"/>
    <xf numFmtId="166" fontId="0" fillId="0" borderId="0" xfId="0" applyNumberFormat="1"/>
    <xf numFmtId="0" fontId="16" fillId="4" borderId="0" xfId="4" applyFont="1" applyFill="1"/>
    <xf numFmtId="0" fontId="18" fillId="4" borderId="0" xfId="5" applyFont="1" applyFill="1" applyAlignment="1">
      <alignment horizontal="center"/>
    </xf>
    <xf numFmtId="0" fontId="16" fillId="4" borderId="0" xfId="5" applyFont="1" applyFill="1" applyAlignment="1">
      <alignment horizontal="centerContinuous"/>
    </xf>
    <xf numFmtId="0" fontId="16" fillId="4" borderId="0" xfId="5" applyFont="1" applyFill="1" applyAlignment="1">
      <alignment horizontal="center"/>
    </xf>
    <xf numFmtId="0" fontId="16" fillId="4" borderId="0" xfId="5" applyFont="1" applyFill="1"/>
    <xf numFmtId="0" fontId="14" fillId="4" borderId="0" xfId="4" applyFont="1" applyFill="1" applyAlignment="1">
      <alignment horizontal="center"/>
    </xf>
    <xf numFmtId="0" fontId="18" fillId="4" borderId="0" xfId="4" applyFont="1" applyFill="1" applyAlignment="1">
      <alignment horizontal="center"/>
    </xf>
    <xf numFmtId="0" fontId="16" fillId="4" borderId="0" xfId="4" applyFont="1" applyFill="1" applyAlignment="1">
      <alignment horizontal="center"/>
    </xf>
    <xf numFmtId="0" fontId="18" fillId="4" borderId="0" xfId="5" applyFont="1" applyFill="1"/>
    <xf numFmtId="168" fontId="16" fillId="4" borderId="0" xfId="5" applyNumberFormat="1" applyFont="1" applyFill="1"/>
    <xf numFmtId="0" fontId="19" fillId="4" borderId="0" xfId="4" applyFont="1" applyFill="1"/>
    <xf numFmtId="0" fontId="19" fillId="4" borderId="0" xfId="5" applyFont="1" applyFill="1"/>
    <xf numFmtId="0" fontId="14" fillId="4" borderId="0" xfId="4" applyFont="1" applyFill="1"/>
    <xf numFmtId="0" fontId="14" fillId="4" borderId="0" xfId="5" applyFont="1" applyFill="1"/>
    <xf numFmtId="4" fontId="18" fillId="4" borderId="0" xfId="5" applyNumberFormat="1" applyFont="1" applyFill="1" applyAlignment="1">
      <alignment horizontal="right"/>
    </xf>
    <xf numFmtId="169" fontId="18" fillId="4" borderId="0" xfId="5" applyNumberFormat="1" applyFont="1" applyFill="1" applyAlignment="1">
      <alignment horizontal="right"/>
    </xf>
    <xf numFmtId="170" fontId="5" fillId="0" borderId="2" xfId="1" applyNumberFormat="1" applyFont="1" applyBorder="1" applyAlignment="1">
      <alignment horizontal="center" vertical="center"/>
    </xf>
    <xf numFmtId="170" fontId="7" fillId="0" borderId="2" xfId="1" applyNumberFormat="1" applyFont="1" applyBorder="1" applyAlignment="1">
      <alignment horizontal="center" vertical="center"/>
    </xf>
    <xf numFmtId="170" fontId="9" fillId="0" borderId="2" xfId="1" applyNumberFormat="1" applyFont="1" applyBorder="1" applyAlignment="1">
      <alignment horizontal="center" vertical="center"/>
    </xf>
    <xf numFmtId="170" fontId="12" fillId="0" borderId="2" xfId="1" applyNumberFormat="1" applyFont="1" applyBorder="1" applyAlignment="1">
      <alignment horizontal="center" vertical="center" wrapText="1"/>
    </xf>
    <xf numFmtId="0" fontId="0" fillId="4" borderId="0" xfId="0" applyFill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4" fillId="4" borderId="1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vertical="center" wrapText="1"/>
    </xf>
    <xf numFmtId="171" fontId="5" fillId="4" borderId="13" xfId="0" applyNumberFormat="1" applyFont="1" applyFill="1" applyBorder="1" applyAlignment="1">
      <alignment horizontal="center" vertical="center" wrapText="1"/>
    </xf>
    <xf numFmtId="172" fontId="20" fillId="4" borderId="13" xfId="0" applyNumberFormat="1" applyFont="1" applyFill="1" applyBorder="1" applyAlignment="1">
      <alignment wrapText="1"/>
    </xf>
    <xf numFmtId="0" fontId="7" fillId="4" borderId="13" xfId="0" applyFont="1" applyFill="1" applyBorder="1" applyAlignment="1">
      <alignment horizontal="left" vertical="center" wrapText="1" indent="3"/>
    </xf>
    <xf numFmtId="171" fontId="7" fillId="4" borderId="13" xfId="0" applyNumberFormat="1" applyFont="1" applyFill="1" applyBorder="1" applyAlignment="1">
      <alignment horizontal="center" vertical="center" wrapText="1"/>
    </xf>
    <xf numFmtId="174" fontId="20" fillId="4" borderId="13" xfId="0" applyNumberFormat="1" applyFont="1" applyFill="1" applyBorder="1" applyAlignment="1">
      <alignment wrapText="1"/>
    </xf>
    <xf numFmtId="175" fontId="20" fillId="4" borderId="13" xfId="0" applyNumberFormat="1" applyFont="1" applyFill="1" applyBorder="1" applyAlignment="1">
      <alignment wrapText="1"/>
    </xf>
    <xf numFmtId="174" fontId="20" fillId="4" borderId="14" xfId="0" applyNumberFormat="1" applyFont="1" applyFill="1" applyBorder="1" applyAlignment="1">
      <alignment wrapText="1"/>
    </xf>
    <xf numFmtId="0" fontId="21" fillId="4" borderId="14" xfId="0" applyFont="1" applyFill="1" applyBorder="1" applyAlignment="1">
      <alignment wrapText="1"/>
    </xf>
    <xf numFmtId="0" fontId="22" fillId="4" borderId="14" xfId="0" applyFont="1" applyFill="1" applyBorder="1" applyAlignment="1">
      <alignment vertical="center" wrapText="1"/>
    </xf>
    <xf numFmtId="173" fontId="20" fillId="4" borderId="0" xfId="0" applyNumberFormat="1" applyFont="1" applyFill="1" applyAlignment="1">
      <alignment wrapText="1"/>
    </xf>
    <xf numFmtId="0" fontId="20" fillId="5" borderId="0" xfId="0" applyFont="1" applyFill="1" applyAlignment="1">
      <alignment wrapText="1"/>
    </xf>
    <xf numFmtId="0" fontId="0" fillId="5" borderId="0" xfId="0" applyFill="1"/>
    <xf numFmtId="0" fontId="20" fillId="4" borderId="17" xfId="0" applyFont="1" applyFill="1" applyBorder="1" applyAlignment="1">
      <alignment wrapText="1"/>
    </xf>
    <xf numFmtId="0" fontId="7" fillId="4" borderId="13" xfId="0" applyFont="1" applyFill="1" applyBorder="1" applyAlignment="1">
      <alignment horizontal="left" vertical="center" wrapText="1" indent="1"/>
    </xf>
    <xf numFmtId="177" fontId="7" fillId="4" borderId="13" xfId="0" applyNumberFormat="1" applyFont="1" applyFill="1" applyBorder="1" applyAlignment="1">
      <alignment horizontal="center" vertical="center" wrapText="1"/>
    </xf>
    <xf numFmtId="177" fontId="5" fillId="4" borderId="13" xfId="0" applyNumberFormat="1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wrapText="1"/>
    </xf>
    <xf numFmtId="0" fontId="16" fillId="5" borderId="0" xfId="5" applyFont="1" applyFill="1"/>
    <xf numFmtId="0" fontId="18" fillId="5" borderId="0" xfId="5" applyFont="1" applyFill="1"/>
    <xf numFmtId="0" fontId="19" fillId="5" borderId="0" xfId="5" applyFont="1" applyFill="1"/>
    <xf numFmtId="0" fontId="14" fillId="5" borderId="0" xfId="5" applyFont="1" applyFill="1"/>
    <xf numFmtId="0" fontId="3" fillId="0" borderId="0" xfId="0" applyFont="1"/>
    <xf numFmtId="0" fontId="14" fillId="4" borderId="0" xfId="5" applyFont="1" applyFill="1" applyAlignment="1">
      <alignment horizontal="center"/>
    </xf>
    <xf numFmtId="0" fontId="12" fillId="0" borderId="2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5" fillId="4" borderId="2" xfId="0" applyFont="1" applyFill="1" applyBorder="1" applyAlignment="1">
      <alignment vertical="center"/>
    </xf>
    <xf numFmtId="168" fontId="16" fillId="4" borderId="19" xfId="5" applyNumberFormat="1" applyFont="1" applyFill="1" applyBorder="1"/>
    <xf numFmtId="170" fontId="16" fillId="4" borderId="19" xfId="5" applyNumberFormat="1" applyFont="1" applyFill="1" applyBorder="1" applyAlignment="1">
      <alignment horizontal="right" vertical="center"/>
    </xf>
    <xf numFmtId="170" fontId="16" fillId="4" borderId="20" xfId="5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right" vertical="center" wrapText="1"/>
    </xf>
    <xf numFmtId="9" fontId="5" fillId="4" borderId="0" xfId="2" applyFont="1" applyFill="1" applyBorder="1" applyAlignment="1">
      <alignment horizontal="center" vertical="center" wrapText="1"/>
    </xf>
    <xf numFmtId="166" fontId="16" fillId="4" borderId="19" xfId="2" applyNumberFormat="1" applyFont="1" applyFill="1" applyBorder="1" applyAlignment="1">
      <alignment horizontal="right" vertical="center"/>
    </xf>
    <xf numFmtId="166" fontId="16" fillId="4" borderId="20" xfId="2" applyNumberFormat="1" applyFont="1" applyFill="1" applyBorder="1" applyAlignment="1">
      <alignment horizontal="right" vertical="center"/>
    </xf>
    <xf numFmtId="0" fontId="19" fillId="4" borderId="0" xfId="5" applyFont="1" applyFill="1" applyAlignment="1">
      <alignment horizontal="center"/>
    </xf>
    <xf numFmtId="0" fontId="5" fillId="0" borderId="2" xfId="0" applyFont="1" applyBorder="1" applyAlignment="1">
      <alignment vertical="center"/>
    </xf>
    <xf numFmtId="0" fontId="5" fillId="4" borderId="19" xfId="0" applyFont="1" applyFill="1" applyBorder="1" applyAlignment="1">
      <alignment vertical="center"/>
    </xf>
    <xf numFmtId="0" fontId="5" fillId="4" borderId="18" xfId="0" applyFont="1" applyFill="1" applyBorder="1" applyAlignment="1">
      <alignment vertical="center"/>
    </xf>
    <xf numFmtId="0" fontId="5" fillId="4" borderId="0" xfId="0" applyFont="1" applyFill="1"/>
    <xf numFmtId="0" fontId="5" fillId="4" borderId="0" xfId="0" applyFont="1" applyFill="1" applyAlignment="1">
      <alignment vertical="center"/>
    </xf>
    <xf numFmtId="170" fontId="28" fillId="4" borderId="19" xfId="5" applyNumberFormat="1" applyFont="1" applyFill="1" applyBorder="1" applyAlignment="1">
      <alignment horizontal="right" vertical="center"/>
    </xf>
    <xf numFmtId="0" fontId="5" fillId="4" borderId="23" xfId="0" applyFont="1" applyFill="1" applyBorder="1" applyAlignment="1">
      <alignment vertical="center"/>
    </xf>
    <xf numFmtId="9" fontId="5" fillId="0" borderId="2" xfId="2" applyFont="1" applyBorder="1" applyAlignment="1">
      <alignment horizontal="center" vertical="center" wrapText="1"/>
    </xf>
    <xf numFmtId="0" fontId="7" fillId="0" borderId="22" xfId="0" applyFont="1" applyBorder="1" applyAlignment="1">
      <alignment vertical="center"/>
    </xf>
    <xf numFmtId="0" fontId="5" fillId="4" borderId="20" xfId="0" applyFont="1" applyFill="1" applyBorder="1" applyAlignment="1">
      <alignment vertical="center"/>
    </xf>
    <xf numFmtId="0" fontId="12" fillId="4" borderId="0" xfId="0" applyFont="1" applyFill="1" applyAlignment="1">
      <alignment horizontal="justify" vertical="center"/>
    </xf>
    <xf numFmtId="0" fontId="5" fillId="4" borderId="19" xfId="0" applyFont="1" applyFill="1" applyBorder="1" applyAlignment="1">
      <alignment horizontal="justify" vertical="center"/>
    </xf>
    <xf numFmtId="166" fontId="29" fillId="4" borderId="2" xfId="2" applyNumberFormat="1" applyFont="1" applyFill="1" applyBorder="1" applyAlignment="1">
      <alignment horizontal="right" vertical="center"/>
    </xf>
    <xf numFmtId="0" fontId="20" fillId="4" borderId="0" xfId="0" applyFont="1" applyFill="1" applyAlignment="1">
      <alignment wrapText="1"/>
    </xf>
    <xf numFmtId="0" fontId="32" fillId="4" borderId="0" xfId="0" applyFont="1" applyFill="1" applyAlignment="1">
      <alignment horizontal="center" vertical="top" wrapText="1"/>
    </xf>
    <xf numFmtId="0" fontId="30" fillId="4" borderId="0" xfId="0" applyFont="1" applyFill="1" applyAlignment="1">
      <alignment horizontal="left" vertical="top" wrapText="1"/>
    </xf>
    <xf numFmtId="0" fontId="30" fillId="4" borderId="0" xfId="0" applyFont="1" applyFill="1" applyAlignment="1">
      <alignment horizontal="justify" vertical="top" wrapText="1"/>
    </xf>
    <xf numFmtId="0" fontId="31" fillId="4" borderId="0" xfId="0" applyFont="1" applyFill="1" applyAlignment="1">
      <alignment horizontal="center" vertical="top" wrapText="1"/>
    </xf>
    <xf numFmtId="0" fontId="4" fillId="0" borderId="15" xfId="0" applyFont="1" applyBorder="1" applyAlignment="1">
      <alignment vertical="center" wrapText="1"/>
    </xf>
    <xf numFmtId="179" fontId="7" fillId="4" borderId="0" xfId="0" applyNumberFormat="1" applyFont="1" applyFill="1" applyAlignment="1">
      <alignment horizontal="center" vertical="center" wrapText="1"/>
    </xf>
    <xf numFmtId="179" fontId="29" fillId="4" borderId="0" xfId="0" applyNumberFormat="1" applyFont="1" applyFill="1" applyAlignment="1">
      <alignment horizontal="center" vertical="center" wrapText="1"/>
    </xf>
    <xf numFmtId="179" fontId="29" fillId="4" borderId="19" xfId="0" applyNumberFormat="1" applyFont="1" applyFill="1" applyBorder="1" applyAlignment="1">
      <alignment horizontal="center" vertical="center" wrapText="1"/>
    </xf>
    <xf numFmtId="172" fontId="26" fillId="4" borderId="20" xfId="0" applyNumberFormat="1" applyFont="1" applyFill="1" applyBorder="1" applyAlignment="1">
      <alignment horizontal="center" vertical="center" wrapText="1"/>
    </xf>
    <xf numFmtId="172" fontId="26" fillId="4" borderId="0" xfId="0" applyNumberFormat="1" applyFont="1" applyFill="1" applyAlignment="1">
      <alignment horizontal="center" vertical="center" wrapText="1"/>
    </xf>
    <xf numFmtId="179" fontId="7" fillId="4" borderId="19" xfId="0" applyNumberFormat="1" applyFont="1" applyFill="1" applyBorder="1" applyAlignment="1">
      <alignment horizontal="center" vertical="center" wrapText="1"/>
    </xf>
    <xf numFmtId="179" fontId="29" fillId="4" borderId="20" xfId="0" applyNumberFormat="1" applyFont="1" applyFill="1" applyBorder="1" applyAlignment="1">
      <alignment horizontal="center" vertical="center" wrapText="1"/>
    </xf>
    <xf numFmtId="179" fontId="7" fillId="4" borderId="20" xfId="0" applyNumberFormat="1" applyFont="1" applyFill="1" applyBorder="1" applyAlignment="1">
      <alignment horizontal="center" vertical="center" wrapText="1"/>
    </xf>
    <xf numFmtId="179" fontId="29" fillId="4" borderId="20" xfId="0" applyNumberFormat="1" applyFont="1" applyFill="1" applyBorder="1" applyAlignment="1">
      <alignment horizontal="center" vertical="top" wrapText="1"/>
    </xf>
    <xf numFmtId="0" fontId="31" fillId="4" borderId="0" xfId="0" applyFont="1" applyFill="1" applyAlignment="1">
      <alignment horizontal="justify" wrapText="1"/>
    </xf>
    <xf numFmtId="0" fontId="32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justify" vertical="center" wrapText="1"/>
    </xf>
    <xf numFmtId="0" fontId="7" fillId="4" borderId="0" xfId="0" applyFont="1" applyFill="1" applyAlignment="1">
      <alignment horizontal="justify" vertical="center" wrapText="1"/>
    </xf>
    <xf numFmtId="0" fontId="7" fillId="4" borderId="0" xfId="0" applyFont="1" applyFill="1" applyAlignment="1">
      <alignment horizontal="justify" wrapText="1"/>
    </xf>
    <xf numFmtId="0" fontId="9" fillId="4" borderId="0" xfId="0" applyFont="1" applyFill="1" applyAlignment="1">
      <alignment horizontal="justify" wrapText="1"/>
    </xf>
    <xf numFmtId="0" fontId="10" fillId="4" borderId="0" xfId="0" applyFont="1" applyFill="1" applyAlignment="1">
      <alignment horizontal="justify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justify" vertical="top" wrapText="1"/>
    </xf>
    <xf numFmtId="0" fontId="9" fillId="4" borderId="0" xfId="0" applyFont="1" applyFill="1" applyAlignment="1">
      <alignment horizontal="center" vertical="top" wrapText="1"/>
    </xf>
    <xf numFmtId="180" fontId="9" fillId="4" borderId="0" xfId="0" applyNumberFormat="1" applyFont="1" applyFill="1" applyAlignment="1">
      <alignment horizontal="center" vertical="top" wrapText="1"/>
    </xf>
    <xf numFmtId="172" fontId="9" fillId="4" borderId="0" xfId="0" applyNumberFormat="1" applyFont="1" applyFill="1" applyAlignment="1">
      <alignment horizontal="center" vertical="top" wrapText="1"/>
    </xf>
    <xf numFmtId="0" fontId="7" fillId="4" borderId="0" xfId="0" applyFont="1" applyFill="1" applyAlignment="1">
      <alignment horizontal="justify" vertical="top" wrapText="1" indent="1"/>
    </xf>
    <xf numFmtId="180" fontId="7" fillId="4" borderId="0" xfId="0" applyNumberFormat="1" applyFont="1" applyFill="1" applyAlignment="1">
      <alignment horizontal="center" vertical="top" wrapText="1"/>
    </xf>
    <xf numFmtId="172" fontId="7" fillId="4" borderId="0" xfId="0" applyNumberFormat="1" applyFont="1" applyFill="1" applyAlignment="1">
      <alignment horizontal="center" vertical="top" wrapText="1"/>
    </xf>
    <xf numFmtId="179" fontId="9" fillId="4" borderId="0" xfId="0" applyNumberFormat="1" applyFont="1" applyFill="1" applyAlignment="1">
      <alignment horizontal="center" vertical="top" wrapText="1"/>
    </xf>
    <xf numFmtId="179" fontId="7" fillId="4" borderId="0" xfId="0" applyNumberFormat="1" applyFont="1" applyFill="1" applyAlignment="1">
      <alignment horizontal="center" vertical="top" wrapText="1"/>
    </xf>
    <xf numFmtId="0" fontId="31" fillId="4" borderId="0" xfId="0" applyFont="1" applyFill="1" applyAlignment="1">
      <alignment horizontal="center" wrapText="1"/>
    </xf>
    <xf numFmtId="172" fontId="32" fillId="4" borderId="0" xfId="0" applyNumberFormat="1" applyFont="1" applyFill="1" applyAlignment="1">
      <alignment horizontal="center" vertical="center" wrapText="1"/>
    </xf>
    <xf numFmtId="182" fontId="31" fillId="4" borderId="0" xfId="0" applyNumberFormat="1" applyFont="1" applyFill="1" applyAlignment="1">
      <alignment horizontal="center" vertical="top" wrapText="1"/>
    </xf>
    <xf numFmtId="182" fontId="32" fillId="4" borderId="0" xfId="0" applyNumberFormat="1" applyFont="1" applyFill="1" applyAlignment="1">
      <alignment horizontal="center" vertical="top" wrapText="1"/>
    </xf>
    <xf numFmtId="172" fontId="32" fillId="4" borderId="0" xfId="0" applyNumberFormat="1" applyFont="1" applyFill="1" applyAlignment="1">
      <alignment horizontal="center" vertical="top" wrapText="1"/>
    </xf>
    <xf numFmtId="172" fontId="31" fillId="4" borderId="0" xfId="0" applyNumberFormat="1" applyFont="1" applyFill="1" applyAlignment="1">
      <alignment horizontal="center" vertical="top" wrapText="1"/>
    </xf>
    <xf numFmtId="179" fontId="29" fillId="4" borderId="25" xfId="0" applyNumberFormat="1" applyFont="1" applyFill="1" applyBorder="1" applyAlignment="1">
      <alignment horizontal="center" vertical="center" wrapText="1"/>
    </xf>
    <xf numFmtId="179" fontId="10" fillId="4" borderId="20" xfId="0" applyNumberFormat="1" applyFont="1" applyFill="1" applyBorder="1" applyAlignment="1">
      <alignment horizontal="center" vertical="center" wrapText="1"/>
    </xf>
    <xf numFmtId="172" fontId="25" fillId="4" borderId="20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justify" vertical="center" wrapText="1"/>
    </xf>
    <xf numFmtId="179" fontId="29" fillId="4" borderId="0" xfId="0" applyNumberFormat="1" applyFont="1" applyFill="1" applyAlignment="1">
      <alignment horizontal="center" vertical="top" wrapText="1"/>
    </xf>
    <xf numFmtId="0" fontId="5" fillId="0" borderId="24" xfId="0" applyFont="1" applyBorder="1" applyAlignment="1">
      <alignment vertical="center" wrapText="1"/>
    </xf>
    <xf numFmtId="0" fontId="29" fillId="4" borderId="2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2" fillId="5" borderId="0" xfId="0" applyFont="1" applyFill="1" applyAlignment="1">
      <alignment horizontal="center" vertical="center" wrapText="1"/>
    </xf>
    <xf numFmtId="172" fontId="32" fillId="5" borderId="0" xfId="0" applyNumberFormat="1" applyFont="1" applyFill="1" applyAlignment="1">
      <alignment horizontal="center" vertical="center" wrapText="1"/>
    </xf>
    <xf numFmtId="0" fontId="30" fillId="5" borderId="0" xfId="0" applyFont="1" applyFill="1" applyAlignment="1">
      <alignment wrapText="1"/>
    </xf>
    <xf numFmtId="0" fontId="31" fillId="5" borderId="0" xfId="0" applyFont="1" applyFill="1" applyAlignment="1">
      <alignment horizontal="center" wrapText="1"/>
    </xf>
    <xf numFmtId="182" fontId="31" fillId="5" borderId="0" xfId="0" applyNumberFormat="1" applyFont="1" applyFill="1" applyAlignment="1">
      <alignment horizontal="center" vertical="top" wrapText="1"/>
    </xf>
    <xf numFmtId="182" fontId="32" fillId="5" borderId="0" xfId="0" applyNumberFormat="1" applyFont="1" applyFill="1" applyAlignment="1">
      <alignment horizontal="center" vertical="top" wrapText="1"/>
    </xf>
    <xf numFmtId="0" fontId="32" fillId="5" borderId="0" xfId="0" applyFont="1" applyFill="1" applyAlignment="1">
      <alignment horizontal="center" vertical="top" wrapText="1"/>
    </xf>
    <xf numFmtId="0" fontId="30" fillId="5" borderId="0" xfId="0" applyFont="1" applyFill="1" applyAlignment="1">
      <alignment horizontal="left" vertical="top" wrapText="1"/>
    </xf>
    <xf numFmtId="172" fontId="32" fillId="5" borderId="0" xfId="0" applyNumberFormat="1" applyFont="1" applyFill="1" applyAlignment="1">
      <alignment horizontal="center" vertical="top" wrapText="1"/>
    </xf>
    <xf numFmtId="172" fontId="31" fillId="5" borderId="0" xfId="0" applyNumberFormat="1" applyFont="1" applyFill="1" applyAlignment="1">
      <alignment horizontal="center" vertical="top" wrapText="1"/>
    </xf>
    <xf numFmtId="0" fontId="30" fillId="5" borderId="0" xfId="0" applyFont="1" applyFill="1" applyAlignment="1">
      <alignment horizontal="justify" vertical="top" wrapText="1"/>
    </xf>
    <xf numFmtId="0" fontId="31" fillId="5" borderId="0" xfId="0" applyFont="1" applyFill="1" applyAlignment="1">
      <alignment horizontal="center" vertical="top" wrapText="1"/>
    </xf>
    <xf numFmtId="0" fontId="3" fillId="4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7" fillId="4" borderId="0" xfId="0" applyFont="1" applyFill="1" applyAlignment="1">
      <alignment horizontal="center" wrapText="1"/>
    </xf>
    <xf numFmtId="0" fontId="12" fillId="4" borderId="0" xfId="0" applyFont="1" applyFill="1"/>
    <xf numFmtId="0" fontId="9" fillId="4" borderId="25" xfId="0" applyFont="1" applyFill="1" applyBorder="1" applyAlignment="1">
      <alignment horizontal="justify" vertical="center" wrapText="1"/>
    </xf>
    <xf numFmtId="0" fontId="9" fillId="4" borderId="25" xfId="0" applyFont="1" applyFill="1" applyBorder="1" applyAlignment="1">
      <alignment horizontal="justify" wrapText="1"/>
    </xf>
    <xf numFmtId="172" fontId="26" fillId="4" borderId="19" xfId="0" applyNumberFormat="1" applyFont="1" applyFill="1" applyBorder="1" applyAlignment="1">
      <alignment horizontal="center" vertical="center" wrapText="1"/>
    </xf>
    <xf numFmtId="172" fontId="25" fillId="4" borderId="19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4" borderId="15" xfId="0" applyFont="1" applyFill="1" applyBorder="1" applyAlignment="1">
      <alignment vertical="center" wrapText="1"/>
    </xf>
    <xf numFmtId="0" fontId="27" fillId="4" borderId="2" xfId="0" applyFont="1" applyFill="1" applyBorder="1" applyAlignment="1">
      <alignment vertical="center" wrapText="1"/>
    </xf>
    <xf numFmtId="0" fontId="29" fillId="4" borderId="2" xfId="0" applyFont="1" applyFill="1" applyBorder="1" applyAlignment="1">
      <alignment vertical="center"/>
    </xf>
    <xf numFmtId="0" fontId="27" fillId="0" borderId="2" xfId="0" applyFont="1" applyBorder="1" applyAlignment="1">
      <alignment horizontal="left" vertical="center" indent="1"/>
    </xf>
    <xf numFmtId="0" fontId="7" fillId="4" borderId="0" xfId="0" applyFont="1" applyFill="1" applyAlignment="1">
      <alignment horizontal="left" vertical="center" wrapText="1" indent="2"/>
    </xf>
    <xf numFmtId="0" fontId="27" fillId="4" borderId="20" xfId="0" applyFont="1" applyFill="1" applyBorder="1" applyAlignment="1">
      <alignment vertical="center" wrapText="1"/>
    </xf>
    <xf numFmtId="0" fontId="7" fillId="4" borderId="19" xfId="0" applyFont="1" applyFill="1" applyBorder="1" applyAlignment="1">
      <alignment horizontal="justify" vertical="center" wrapText="1"/>
    </xf>
    <xf numFmtId="0" fontId="7" fillId="4" borderId="20" xfId="0" applyFont="1" applyFill="1" applyBorder="1" applyAlignment="1">
      <alignment horizontal="justify" vertical="center" wrapText="1"/>
    </xf>
    <xf numFmtId="0" fontId="7" fillId="4" borderId="20" xfId="0" applyFont="1" applyFill="1" applyBorder="1" applyAlignment="1">
      <alignment wrapText="1"/>
    </xf>
    <xf numFmtId="0" fontId="7" fillId="4" borderId="19" xfId="0" applyFont="1" applyFill="1" applyBorder="1" applyAlignment="1">
      <alignment horizontal="justify" vertical="top" wrapText="1"/>
    </xf>
    <xf numFmtId="0" fontId="9" fillId="4" borderId="19" xfId="0" applyFont="1" applyFill="1" applyBorder="1" applyAlignment="1">
      <alignment horizontal="center" vertical="top" wrapText="1"/>
    </xf>
    <xf numFmtId="0" fontId="7" fillId="4" borderId="20" xfId="0" applyFont="1" applyFill="1" applyBorder="1" applyAlignment="1">
      <alignment horizontal="justify" vertical="top" wrapText="1"/>
    </xf>
    <xf numFmtId="0" fontId="9" fillId="4" borderId="19" xfId="0" applyFont="1" applyFill="1" applyBorder="1" applyAlignment="1">
      <alignment horizontal="justify" vertical="top" wrapText="1"/>
    </xf>
    <xf numFmtId="0" fontId="9" fillId="4" borderId="20" xfId="0" applyFont="1" applyFill="1" applyBorder="1" applyAlignment="1">
      <alignment horizontal="justify" vertical="top" wrapText="1"/>
    </xf>
    <xf numFmtId="0" fontId="0" fillId="4" borderId="19" xfId="0" applyFill="1" applyBorder="1"/>
    <xf numFmtId="170" fontId="7" fillId="4" borderId="20" xfId="0" applyNumberFormat="1" applyFont="1" applyFill="1" applyBorder="1" applyAlignment="1">
      <alignment horizontal="center" vertical="center" wrapText="1"/>
    </xf>
    <xf numFmtId="170" fontId="7" fillId="4" borderId="2" xfId="1" applyNumberFormat="1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vertical="center"/>
    </xf>
    <xf numFmtId="0" fontId="3" fillId="4" borderId="0" xfId="0" applyFont="1" applyFill="1"/>
    <xf numFmtId="3" fontId="12" fillId="4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3" fontId="27" fillId="5" borderId="28" xfId="0" applyNumberFormat="1" applyFont="1" applyFill="1" applyBorder="1" applyAlignment="1">
      <alignment horizontal="center"/>
    </xf>
    <xf numFmtId="170" fontId="29" fillId="4" borderId="20" xfId="0" applyNumberFormat="1" applyFont="1" applyFill="1" applyBorder="1" applyAlignment="1">
      <alignment horizontal="center" vertical="center" wrapText="1"/>
    </xf>
    <xf numFmtId="181" fontId="9" fillId="4" borderId="20" xfId="0" applyNumberFormat="1" applyFont="1" applyFill="1" applyBorder="1" applyAlignment="1">
      <alignment horizontal="center" vertical="center" wrapText="1"/>
    </xf>
    <xf numFmtId="181" fontId="9" fillId="4" borderId="0" xfId="0" applyNumberFormat="1" applyFont="1" applyFill="1" applyAlignment="1">
      <alignment horizontal="center" vertical="center" wrapText="1"/>
    </xf>
    <xf numFmtId="181" fontId="9" fillId="4" borderId="19" xfId="0" applyNumberFormat="1" applyFont="1" applyFill="1" applyBorder="1" applyAlignment="1">
      <alignment horizontal="center" vertical="center" wrapText="1"/>
    </xf>
    <xf numFmtId="181" fontId="29" fillId="4" borderId="20" xfId="0" applyNumberFormat="1" applyFont="1" applyFill="1" applyBorder="1" applyAlignment="1">
      <alignment horizontal="center" vertical="center" wrapText="1"/>
    </xf>
    <xf numFmtId="181" fontId="7" fillId="4" borderId="20" xfId="0" applyNumberFormat="1" applyFont="1" applyFill="1" applyBorder="1" applyAlignment="1">
      <alignment horizontal="center" vertical="center" wrapText="1"/>
    </xf>
    <xf numFmtId="181" fontId="7" fillId="4" borderId="0" xfId="0" applyNumberFormat="1" applyFont="1" applyFill="1" applyAlignment="1">
      <alignment horizontal="center" vertical="center" wrapText="1"/>
    </xf>
    <xf numFmtId="182" fontId="25" fillId="4" borderId="19" xfId="0" applyNumberFormat="1" applyFont="1" applyFill="1" applyBorder="1" applyAlignment="1">
      <alignment horizontal="center" vertical="center" wrapText="1"/>
    </xf>
    <xf numFmtId="171" fontId="29" fillId="4" borderId="13" xfId="0" applyNumberFormat="1" applyFont="1" applyFill="1" applyBorder="1" applyAlignment="1">
      <alignment horizontal="center" vertical="center" wrapText="1"/>
    </xf>
    <xf numFmtId="171" fontId="23" fillId="4" borderId="13" xfId="0" applyNumberFormat="1" applyFont="1" applyFill="1" applyBorder="1" applyAlignment="1">
      <alignment horizontal="center" vertical="center" wrapText="1"/>
    </xf>
    <xf numFmtId="184" fontId="29" fillId="4" borderId="13" xfId="0" applyNumberFormat="1" applyFont="1" applyFill="1" applyBorder="1" applyAlignment="1">
      <alignment horizontal="center" vertical="center" wrapText="1"/>
    </xf>
    <xf numFmtId="184" fontId="23" fillId="4" borderId="13" xfId="0" applyNumberFormat="1" applyFont="1" applyFill="1" applyBorder="1" applyAlignment="1">
      <alignment horizontal="center" vertical="center" wrapText="1"/>
    </xf>
    <xf numFmtId="170" fontId="16" fillId="4" borderId="22" xfId="5" applyNumberFormat="1" applyFont="1" applyFill="1" applyBorder="1" applyAlignment="1">
      <alignment horizontal="right" vertical="center"/>
    </xf>
    <xf numFmtId="170" fontId="16" fillId="4" borderId="0" xfId="5" applyNumberFormat="1" applyFont="1" applyFill="1" applyAlignment="1">
      <alignment horizontal="right" vertical="center"/>
    </xf>
    <xf numFmtId="3" fontId="5" fillId="4" borderId="2" xfId="0" applyNumberFormat="1" applyFont="1" applyFill="1" applyBorder="1" applyAlignment="1">
      <alignment horizontal="right" vertical="center" wrapText="1"/>
    </xf>
    <xf numFmtId="170" fontId="4" fillId="4" borderId="2" xfId="0" applyNumberFormat="1" applyFont="1" applyFill="1" applyBorder="1" applyAlignment="1">
      <alignment horizontal="right" vertical="center"/>
    </xf>
    <xf numFmtId="166" fontId="16" fillId="4" borderId="2" xfId="2" applyNumberFormat="1" applyFont="1" applyFill="1" applyBorder="1" applyAlignment="1">
      <alignment horizontal="right" vertical="center"/>
    </xf>
    <xf numFmtId="178" fontId="4" fillId="4" borderId="19" xfId="1" applyNumberFormat="1" applyFont="1" applyFill="1" applyBorder="1" applyAlignment="1">
      <alignment horizontal="right" vertical="center"/>
    </xf>
    <xf numFmtId="166" fontId="4" fillId="4" borderId="14" xfId="2" applyNumberFormat="1" applyFont="1" applyFill="1" applyBorder="1" applyAlignment="1">
      <alignment vertical="center"/>
    </xf>
    <xf numFmtId="185" fontId="7" fillId="4" borderId="13" xfId="0" applyNumberFormat="1" applyFont="1" applyFill="1" applyBorder="1" applyAlignment="1">
      <alignment horizontal="center" vertical="center" wrapText="1"/>
    </xf>
    <xf numFmtId="185" fontId="5" fillId="4" borderId="13" xfId="0" applyNumberFormat="1" applyFont="1" applyFill="1" applyBorder="1" applyAlignment="1">
      <alignment horizontal="center" vertical="center" wrapText="1"/>
    </xf>
    <xf numFmtId="2" fontId="0" fillId="4" borderId="0" xfId="0" applyNumberFormat="1" applyFill="1" applyAlignment="1">
      <alignment horizontal="center"/>
    </xf>
    <xf numFmtId="2" fontId="0" fillId="4" borderId="0" xfId="0" applyNumberFormat="1" applyFill="1"/>
    <xf numFmtId="1" fontId="0" fillId="4" borderId="0" xfId="0" applyNumberFormat="1" applyFill="1" applyAlignment="1">
      <alignment horizontal="center"/>
    </xf>
    <xf numFmtId="0" fontId="23" fillId="0" borderId="2" xfId="0" applyFont="1" applyBorder="1" applyAlignment="1">
      <alignment horizontal="left" vertical="center" wrapText="1" indent="2"/>
    </xf>
    <xf numFmtId="0" fontId="23" fillId="0" borderId="13" xfId="0" applyFont="1" applyBorder="1" applyAlignment="1">
      <alignment horizontal="left" vertical="center" wrapText="1" indent="2"/>
    </xf>
    <xf numFmtId="0" fontId="23" fillId="4" borderId="2" xfId="0" applyFont="1" applyFill="1" applyBorder="1" applyAlignment="1">
      <alignment horizontal="left" vertical="center" wrapText="1" indent="2"/>
    </xf>
    <xf numFmtId="0" fontId="34" fillId="0" borderId="24" xfId="0" applyFont="1" applyBorder="1" applyAlignment="1">
      <alignment vertical="center" wrapText="1"/>
    </xf>
    <xf numFmtId="0" fontId="23" fillId="0" borderId="20" xfId="0" applyFont="1" applyBorder="1" applyAlignment="1">
      <alignment horizontal="left" vertical="center" wrapText="1" indent="2"/>
    </xf>
    <xf numFmtId="0" fontId="34" fillId="4" borderId="27" xfId="0" applyFont="1" applyFill="1" applyBorder="1" applyAlignment="1">
      <alignment horizontal="justify" vertical="center" wrapText="1"/>
    </xf>
    <xf numFmtId="0" fontId="34" fillId="4" borderId="0" xfId="0" applyFont="1" applyFill="1" applyAlignment="1">
      <alignment horizontal="justify" vertical="center" wrapText="1"/>
    </xf>
    <xf numFmtId="0" fontId="23" fillId="0" borderId="2" xfId="0" applyFont="1" applyBorder="1" applyAlignment="1">
      <alignment horizontal="left" vertical="center" indent="2"/>
    </xf>
    <xf numFmtId="182" fontId="26" fillId="4" borderId="20" xfId="0" applyNumberFormat="1" applyFont="1" applyFill="1" applyBorder="1" applyAlignment="1">
      <alignment horizontal="center" vertical="center" wrapText="1"/>
    </xf>
    <xf numFmtId="182" fontId="26" fillId="4" borderId="23" xfId="0" applyNumberFormat="1" applyFont="1" applyFill="1" applyBorder="1" applyAlignment="1">
      <alignment horizontal="center" vertical="center" wrapText="1"/>
    </xf>
    <xf numFmtId="0" fontId="5" fillId="0" borderId="29" xfId="0" applyFont="1" applyBorder="1" applyAlignment="1">
      <alignment vertical="center" wrapText="1"/>
    </xf>
    <xf numFmtId="0" fontId="0" fillId="4" borderId="23" xfId="0" applyFill="1" applyBorder="1"/>
    <xf numFmtId="166" fontId="4" fillId="4" borderId="0" xfId="2" applyNumberFormat="1" applyFont="1" applyFill="1" applyBorder="1" applyAlignment="1">
      <alignment vertical="center"/>
    </xf>
    <xf numFmtId="166" fontId="16" fillId="4" borderId="0" xfId="2" applyNumberFormat="1" applyFont="1" applyFill="1" applyAlignment="1">
      <alignment vertical="center"/>
    </xf>
    <xf numFmtId="165" fontId="16" fillId="3" borderId="0" xfId="2" applyNumberFormat="1" applyFont="1" applyFill="1" applyBorder="1" applyAlignment="1">
      <alignment horizontal="right" vertical="center"/>
    </xf>
    <xf numFmtId="165" fontId="16" fillId="3" borderId="2" xfId="2" applyNumberFormat="1" applyFont="1" applyFill="1" applyBorder="1" applyAlignment="1">
      <alignment horizontal="right" vertical="center"/>
    </xf>
    <xf numFmtId="165" fontId="16" fillId="3" borderId="19" xfId="2" applyNumberFormat="1" applyFont="1" applyFill="1" applyBorder="1" applyAlignment="1">
      <alignment horizontal="right" vertical="center"/>
    </xf>
    <xf numFmtId="165" fontId="16" fillId="3" borderId="20" xfId="2" applyNumberFormat="1" applyFont="1" applyFill="1" applyBorder="1" applyAlignment="1">
      <alignment horizontal="right" vertical="center"/>
    </xf>
    <xf numFmtId="186" fontId="4" fillId="4" borderId="18" xfId="0" applyNumberFormat="1" applyFont="1" applyFill="1" applyBorder="1" applyAlignment="1">
      <alignment horizontal="right" vertical="center"/>
    </xf>
    <xf numFmtId="166" fontId="4" fillId="4" borderId="18" xfId="2" applyNumberFormat="1" applyFont="1" applyFill="1" applyBorder="1" applyAlignment="1">
      <alignment horizontal="right" vertical="center"/>
    </xf>
    <xf numFmtId="182" fontId="25" fillId="4" borderId="23" xfId="0" applyNumberFormat="1" applyFont="1" applyFill="1" applyBorder="1" applyAlignment="1">
      <alignment horizontal="center" vertical="center" wrapText="1"/>
    </xf>
    <xf numFmtId="165" fontId="16" fillId="4" borderId="0" xfId="2" applyNumberFormat="1" applyFont="1" applyFill="1" applyBorder="1" applyAlignment="1">
      <alignment horizontal="right" vertical="center"/>
    </xf>
    <xf numFmtId="165" fontId="16" fillId="4" borderId="2" xfId="2" applyNumberFormat="1" applyFont="1" applyFill="1" applyBorder="1" applyAlignment="1">
      <alignment horizontal="right" vertical="center"/>
    </xf>
    <xf numFmtId="187" fontId="11" fillId="0" borderId="2" xfId="0" applyNumberFormat="1" applyFont="1" applyBorder="1" applyAlignment="1">
      <alignment horizontal="center" vertical="center"/>
    </xf>
    <xf numFmtId="188" fontId="11" fillId="0" borderId="2" xfId="0" applyNumberFormat="1" applyFont="1" applyBorder="1" applyAlignment="1">
      <alignment horizontal="center" vertical="center"/>
    </xf>
    <xf numFmtId="0" fontId="7" fillId="4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4" borderId="23" xfId="0" applyFont="1" applyFill="1" applyBorder="1" applyAlignment="1">
      <alignment horizontal="left" vertical="center" wrapText="1"/>
    </xf>
    <xf numFmtId="0" fontId="4" fillId="4" borderId="26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horizontal="center" wrapText="1"/>
    </xf>
    <xf numFmtId="0" fontId="12" fillId="4" borderId="19" xfId="0" applyFont="1" applyFill="1" applyBorder="1"/>
    <xf numFmtId="0" fontId="9" fillId="4" borderId="17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0" fontId="9" fillId="4" borderId="0" xfId="0" applyFont="1" applyFill="1" applyAlignment="1">
      <alignment horizontal="justify" vertical="top" wrapText="1"/>
    </xf>
    <xf numFmtId="0" fontId="31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0" fillId="4" borderId="0" xfId="0" applyFill="1"/>
    <xf numFmtId="0" fontId="4" fillId="4" borderId="15" xfId="0" applyFont="1" applyFill="1" applyBorder="1" applyAlignment="1">
      <alignment horizontal="left" vertical="center" wrapText="1"/>
    </xf>
    <xf numFmtId="176" fontId="4" fillId="4" borderId="16" xfId="0" applyNumberFormat="1" applyFont="1" applyFill="1" applyBorder="1" applyAlignment="1">
      <alignment horizontal="center" vertical="center" wrapText="1"/>
    </xf>
    <xf numFmtId="176" fontId="4" fillId="4" borderId="11" xfId="0" applyNumberFormat="1" applyFont="1" applyFill="1" applyBorder="1" applyAlignment="1">
      <alignment horizontal="center" vertical="center" wrapText="1"/>
    </xf>
    <xf numFmtId="0" fontId="19" fillId="4" borderId="0" xfId="5" applyFont="1" applyFill="1" applyAlignment="1">
      <alignment horizontal="center"/>
    </xf>
    <xf numFmtId="187" fontId="29" fillId="0" borderId="20" xfId="0" applyNumberFormat="1" applyFont="1" applyBorder="1" applyAlignment="1">
      <alignment horizontal="right" vertical="center"/>
    </xf>
    <xf numFmtId="188" fontId="29" fillId="0" borderId="20" xfId="0" applyNumberFormat="1" applyFont="1" applyBorder="1" applyAlignment="1">
      <alignment horizontal="right" vertical="center"/>
    </xf>
  </cellXfs>
  <cellStyles count="7">
    <cellStyle name="Hipervínculo" xfId="3" builtinId="8"/>
    <cellStyle name="Millares" xfId="1" builtinId="3"/>
    <cellStyle name="Normal" xfId="0" builtinId="0"/>
    <cellStyle name="Normal 2" xfId="4"/>
    <cellStyle name="Normal_PG CONSOLIDADA" xfId="5"/>
    <cellStyle name="Porcentaje" xfId="2" builtinId="5"/>
    <cellStyle name="Porcentual 2" xfId="6"/>
  </cellStyles>
  <dxfs count="0"/>
  <tableStyles count="0" defaultTableStyle="TableStyleMedium2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455480</xdr:colOff>
      <xdr:row>13</xdr:row>
      <xdr:rowOff>123825</xdr:rowOff>
    </xdr:from>
    <xdr:to>
      <xdr:col>20</xdr:col>
      <xdr:colOff>37650</xdr:colOff>
      <xdr:row>16</xdr:row>
      <xdr:rowOff>102870</xdr:rowOff>
    </xdr:to>
    <xdr:sp macro="" textlink="">
      <xdr:nvSpPr>
        <xdr:cNvPr id="2" name="object 2">
          <a:extLst>
            <a:ext uri="{FF2B5EF4-FFF2-40B4-BE49-F238E27FC236}">
              <a16:creationId xmlns:a16="http://schemas.microsoft.com/office/drawing/2014/main" id="{3053B017-F968-7150-BC83-57BCE97FBC8E}"/>
            </a:ext>
          </a:extLst>
        </xdr:cNvPr>
        <xdr:cNvSpPr/>
      </xdr:nvSpPr>
      <xdr:spPr>
        <a:xfrm>
          <a:off x="13409480" y="2193925"/>
          <a:ext cx="1868170" cy="455295"/>
        </a:xfrm>
        <a:custGeom>
          <a:avLst/>
          <a:gdLst/>
          <a:ahLst/>
          <a:cxnLst/>
          <a:rect l="l" t="t" r="r" b="b"/>
          <a:pathLst>
            <a:path w="1861820" h="467994">
              <a:moveTo>
                <a:pt x="426212" y="97713"/>
              </a:moveTo>
              <a:lnTo>
                <a:pt x="383220" y="104576"/>
              </a:lnTo>
              <a:lnTo>
                <a:pt x="347801" y="123662"/>
              </a:lnTo>
              <a:lnTo>
                <a:pt x="321093" y="152720"/>
              </a:lnTo>
              <a:lnTo>
                <a:pt x="304233" y="189500"/>
              </a:lnTo>
              <a:lnTo>
                <a:pt x="298361" y="231749"/>
              </a:lnTo>
              <a:lnTo>
                <a:pt x="304233" y="274005"/>
              </a:lnTo>
              <a:lnTo>
                <a:pt x="321093" y="310788"/>
              </a:lnTo>
              <a:lnTo>
                <a:pt x="347801" y="339849"/>
              </a:lnTo>
              <a:lnTo>
                <a:pt x="383220" y="358935"/>
              </a:lnTo>
              <a:lnTo>
                <a:pt x="426212" y="365798"/>
              </a:lnTo>
              <a:lnTo>
                <a:pt x="469204" y="358935"/>
              </a:lnTo>
              <a:lnTo>
                <a:pt x="504626" y="339849"/>
              </a:lnTo>
              <a:lnTo>
                <a:pt x="523897" y="318884"/>
              </a:lnTo>
              <a:lnTo>
                <a:pt x="426212" y="318884"/>
              </a:lnTo>
              <a:lnTo>
                <a:pt x="394740" y="311795"/>
              </a:lnTo>
              <a:lnTo>
                <a:pt x="371243" y="292719"/>
              </a:lnTo>
              <a:lnTo>
                <a:pt x="356542" y="264941"/>
              </a:lnTo>
              <a:lnTo>
                <a:pt x="351459" y="231749"/>
              </a:lnTo>
              <a:lnTo>
                <a:pt x="352708" y="214254"/>
              </a:lnTo>
              <a:lnTo>
                <a:pt x="371043" y="169887"/>
              </a:lnTo>
              <a:lnTo>
                <a:pt x="409689" y="146183"/>
              </a:lnTo>
              <a:lnTo>
                <a:pt x="426212" y="144627"/>
              </a:lnTo>
              <a:lnTo>
                <a:pt x="523899" y="144627"/>
              </a:lnTo>
              <a:lnTo>
                <a:pt x="504626" y="123662"/>
              </a:lnTo>
              <a:lnTo>
                <a:pt x="469204" y="104576"/>
              </a:lnTo>
              <a:lnTo>
                <a:pt x="426212" y="97713"/>
              </a:lnTo>
              <a:close/>
            </a:path>
            <a:path w="1861820" h="467994">
              <a:moveTo>
                <a:pt x="523899" y="144627"/>
              </a:moveTo>
              <a:lnTo>
                <a:pt x="426212" y="144627"/>
              </a:lnTo>
              <a:lnTo>
                <a:pt x="442726" y="146183"/>
              </a:lnTo>
              <a:lnTo>
                <a:pt x="457403" y="150880"/>
              </a:lnTo>
              <a:lnTo>
                <a:pt x="489659" y="183325"/>
              </a:lnTo>
              <a:lnTo>
                <a:pt x="500964" y="231749"/>
              </a:lnTo>
              <a:lnTo>
                <a:pt x="495881" y="264941"/>
              </a:lnTo>
              <a:lnTo>
                <a:pt x="481180" y="292719"/>
              </a:lnTo>
              <a:lnTo>
                <a:pt x="457683" y="311795"/>
              </a:lnTo>
              <a:lnTo>
                <a:pt x="426212" y="318884"/>
              </a:lnTo>
              <a:lnTo>
                <a:pt x="523897" y="318884"/>
              </a:lnTo>
              <a:lnTo>
                <a:pt x="531338" y="310788"/>
              </a:lnTo>
              <a:lnTo>
                <a:pt x="548201" y="274005"/>
              </a:lnTo>
              <a:lnTo>
                <a:pt x="554075" y="231749"/>
              </a:lnTo>
              <a:lnTo>
                <a:pt x="548201" y="189500"/>
              </a:lnTo>
              <a:lnTo>
                <a:pt x="531338" y="152720"/>
              </a:lnTo>
              <a:lnTo>
                <a:pt x="523899" y="144627"/>
              </a:lnTo>
              <a:close/>
            </a:path>
            <a:path w="1861820" h="467994">
              <a:moveTo>
                <a:pt x="989063" y="103670"/>
              </a:moveTo>
              <a:lnTo>
                <a:pt x="910767" y="103670"/>
              </a:lnTo>
              <a:lnTo>
                <a:pt x="910767" y="148844"/>
              </a:lnTo>
              <a:lnTo>
                <a:pt x="962698" y="148844"/>
              </a:lnTo>
              <a:lnTo>
                <a:pt x="962698" y="360083"/>
              </a:lnTo>
              <a:lnTo>
                <a:pt x="1014818" y="360083"/>
              </a:lnTo>
              <a:lnTo>
                <a:pt x="1014818" y="129413"/>
              </a:lnTo>
              <a:lnTo>
                <a:pt x="1012794" y="119395"/>
              </a:lnTo>
              <a:lnTo>
                <a:pt x="1007275" y="111212"/>
              </a:lnTo>
              <a:lnTo>
                <a:pt x="999088" y="105693"/>
              </a:lnTo>
              <a:lnTo>
                <a:pt x="989063" y="103670"/>
              </a:lnTo>
              <a:close/>
            </a:path>
            <a:path w="1861820" h="467994">
              <a:moveTo>
                <a:pt x="1114552" y="287134"/>
              </a:moveTo>
              <a:lnTo>
                <a:pt x="1081189" y="317004"/>
              </a:lnTo>
              <a:lnTo>
                <a:pt x="1102534" y="337305"/>
              </a:lnTo>
              <a:lnTo>
                <a:pt x="1129852" y="352844"/>
              </a:lnTo>
              <a:lnTo>
                <a:pt x="1162956" y="362781"/>
              </a:lnTo>
              <a:lnTo>
                <a:pt x="1201661" y="366280"/>
              </a:lnTo>
              <a:lnTo>
                <a:pt x="1248930" y="360572"/>
              </a:lnTo>
              <a:lnTo>
                <a:pt x="1284485" y="344131"/>
              </a:lnTo>
              <a:lnTo>
                <a:pt x="1300899" y="324967"/>
              </a:lnTo>
              <a:lnTo>
                <a:pt x="1202664" y="324967"/>
              </a:lnTo>
              <a:lnTo>
                <a:pt x="1175877" y="322486"/>
              </a:lnTo>
              <a:lnTo>
                <a:pt x="1152636" y="315199"/>
              </a:lnTo>
              <a:lnTo>
                <a:pt x="1132380" y="303338"/>
              </a:lnTo>
              <a:lnTo>
                <a:pt x="1114552" y="287134"/>
              </a:lnTo>
              <a:close/>
            </a:path>
            <a:path w="1861820" h="467994">
              <a:moveTo>
                <a:pt x="1205153" y="97472"/>
              </a:moveTo>
              <a:lnTo>
                <a:pt x="1160313" y="102644"/>
              </a:lnTo>
              <a:lnTo>
                <a:pt x="1125745" y="117944"/>
              </a:lnTo>
              <a:lnTo>
                <a:pt x="1103500" y="143046"/>
              </a:lnTo>
              <a:lnTo>
                <a:pt x="1095629" y="177622"/>
              </a:lnTo>
              <a:lnTo>
                <a:pt x="1103337" y="210478"/>
              </a:lnTo>
              <a:lnTo>
                <a:pt x="1123319" y="231760"/>
              </a:lnTo>
              <a:lnTo>
                <a:pt x="1150862" y="244268"/>
              </a:lnTo>
              <a:lnTo>
                <a:pt x="1181252" y="250799"/>
              </a:lnTo>
              <a:lnTo>
                <a:pt x="1222070" y="257263"/>
              </a:lnTo>
              <a:lnTo>
                <a:pt x="1237458" y="260271"/>
              </a:lnTo>
              <a:lnTo>
                <a:pt x="1249951" y="265609"/>
              </a:lnTo>
              <a:lnTo>
                <a:pt x="1258337" y="274492"/>
              </a:lnTo>
              <a:lnTo>
                <a:pt x="1261402" y="288137"/>
              </a:lnTo>
              <a:lnTo>
                <a:pt x="1257123" y="304602"/>
              </a:lnTo>
              <a:lnTo>
                <a:pt x="1245096" y="316072"/>
              </a:lnTo>
              <a:lnTo>
                <a:pt x="1226538" y="322783"/>
              </a:lnTo>
              <a:lnTo>
                <a:pt x="1202664" y="324967"/>
              </a:lnTo>
              <a:lnTo>
                <a:pt x="1300899" y="324967"/>
              </a:lnTo>
              <a:lnTo>
                <a:pt x="1306879" y="317985"/>
              </a:lnTo>
              <a:lnTo>
                <a:pt x="1314665" y="283159"/>
              </a:lnTo>
              <a:lnTo>
                <a:pt x="1307027" y="250380"/>
              </a:lnTo>
              <a:lnTo>
                <a:pt x="1287160" y="229268"/>
              </a:lnTo>
              <a:lnTo>
                <a:pt x="1259641" y="216931"/>
              </a:lnTo>
              <a:lnTo>
                <a:pt x="1229042" y="210477"/>
              </a:lnTo>
              <a:lnTo>
                <a:pt x="1188224" y="204000"/>
              </a:lnTo>
              <a:lnTo>
                <a:pt x="1173045" y="200999"/>
              </a:lnTo>
              <a:lnTo>
                <a:pt x="1160529" y="195665"/>
              </a:lnTo>
              <a:lnTo>
                <a:pt x="1152027" y="186783"/>
              </a:lnTo>
              <a:lnTo>
                <a:pt x="1148892" y="173139"/>
              </a:lnTo>
              <a:lnTo>
                <a:pt x="1152401" y="158320"/>
              </a:lnTo>
              <a:lnTo>
                <a:pt x="1162772" y="147561"/>
              </a:lnTo>
              <a:lnTo>
                <a:pt x="1179769" y="141002"/>
              </a:lnTo>
              <a:lnTo>
                <a:pt x="1203159" y="138785"/>
              </a:lnTo>
              <a:lnTo>
                <a:pt x="1309734" y="138785"/>
              </a:lnTo>
              <a:lnTo>
                <a:pt x="1310678" y="137795"/>
              </a:lnTo>
              <a:lnTo>
                <a:pt x="1291041" y="120784"/>
              </a:lnTo>
              <a:lnTo>
                <a:pt x="1267064" y="108113"/>
              </a:lnTo>
              <a:lnTo>
                <a:pt x="1238513" y="100202"/>
              </a:lnTo>
              <a:lnTo>
                <a:pt x="1205153" y="97472"/>
              </a:lnTo>
              <a:close/>
            </a:path>
            <a:path w="1861820" h="467994">
              <a:moveTo>
                <a:pt x="1309734" y="138785"/>
              </a:moveTo>
              <a:lnTo>
                <a:pt x="1203159" y="138785"/>
              </a:lnTo>
              <a:lnTo>
                <a:pt x="1230336" y="141439"/>
              </a:lnTo>
              <a:lnTo>
                <a:pt x="1251819" y="148436"/>
              </a:lnTo>
              <a:lnTo>
                <a:pt x="1268264" y="158325"/>
              </a:lnTo>
              <a:lnTo>
                <a:pt x="1280325" y="169659"/>
              </a:lnTo>
              <a:lnTo>
                <a:pt x="1309734" y="138785"/>
              </a:lnTo>
              <a:close/>
            </a:path>
            <a:path w="1861820" h="467994">
              <a:moveTo>
                <a:pt x="980160" y="0"/>
              </a:moveTo>
              <a:lnTo>
                <a:pt x="968291" y="2396"/>
              </a:lnTo>
              <a:lnTo>
                <a:pt x="958599" y="8931"/>
              </a:lnTo>
              <a:lnTo>
                <a:pt x="952064" y="18623"/>
              </a:lnTo>
              <a:lnTo>
                <a:pt x="949667" y="30492"/>
              </a:lnTo>
              <a:lnTo>
                <a:pt x="952064" y="42361"/>
              </a:lnTo>
              <a:lnTo>
                <a:pt x="958599" y="52054"/>
              </a:lnTo>
              <a:lnTo>
                <a:pt x="968291" y="58589"/>
              </a:lnTo>
              <a:lnTo>
                <a:pt x="980160" y="60985"/>
              </a:lnTo>
              <a:lnTo>
                <a:pt x="992029" y="58589"/>
              </a:lnTo>
              <a:lnTo>
                <a:pt x="1001722" y="52054"/>
              </a:lnTo>
              <a:lnTo>
                <a:pt x="1008256" y="42361"/>
              </a:lnTo>
              <a:lnTo>
                <a:pt x="1010653" y="30492"/>
              </a:lnTo>
              <a:lnTo>
                <a:pt x="1008256" y="18623"/>
              </a:lnTo>
              <a:lnTo>
                <a:pt x="1001722" y="8931"/>
              </a:lnTo>
              <a:lnTo>
                <a:pt x="992029" y="2396"/>
              </a:lnTo>
              <a:lnTo>
                <a:pt x="980160" y="0"/>
              </a:lnTo>
              <a:close/>
            </a:path>
            <a:path w="1861820" h="467994">
              <a:moveTo>
                <a:pt x="1464170" y="148793"/>
              </a:moveTo>
              <a:lnTo>
                <a:pt x="1414246" y="148793"/>
              </a:lnTo>
              <a:lnTo>
                <a:pt x="1414246" y="270383"/>
              </a:lnTo>
              <a:lnTo>
                <a:pt x="1420916" y="311026"/>
              </a:lnTo>
              <a:lnTo>
                <a:pt x="1439926" y="341241"/>
              </a:lnTo>
              <a:lnTo>
                <a:pt x="1469774" y="360070"/>
              </a:lnTo>
              <a:lnTo>
                <a:pt x="1508963" y="366560"/>
              </a:lnTo>
              <a:lnTo>
                <a:pt x="1530564" y="364745"/>
              </a:lnTo>
              <a:lnTo>
                <a:pt x="1549817" y="359724"/>
              </a:lnTo>
              <a:lnTo>
                <a:pt x="1566800" y="352126"/>
              </a:lnTo>
              <a:lnTo>
                <a:pt x="1581594" y="342582"/>
              </a:lnTo>
              <a:lnTo>
                <a:pt x="1565117" y="318960"/>
              </a:lnTo>
              <a:lnTo>
                <a:pt x="1508963" y="318960"/>
              </a:lnTo>
              <a:lnTo>
                <a:pt x="1489464" y="315498"/>
              </a:lnTo>
              <a:lnTo>
                <a:pt x="1475455" y="305114"/>
              </a:lnTo>
              <a:lnTo>
                <a:pt x="1467002" y="287810"/>
              </a:lnTo>
              <a:lnTo>
                <a:pt x="1464170" y="263588"/>
              </a:lnTo>
              <a:lnTo>
                <a:pt x="1464170" y="148793"/>
              </a:lnTo>
              <a:close/>
            </a:path>
            <a:path w="1861820" h="467994">
              <a:moveTo>
                <a:pt x="1554149" y="303237"/>
              </a:moveTo>
              <a:lnTo>
                <a:pt x="1546112" y="309182"/>
              </a:lnTo>
              <a:lnTo>
                <a:pt x="1535075" y="314199"/>
              </a:lnTo>
              <a:lnTo>
                <a:pt x="1522279" y="317666"/>
              </a:lnTo>
              <a:lnTo>
                <a:pt x="1508963" y="318960"/>
              </a:lnTo>
              <a:lnTo>
                <a:pt x="1565117" y="318960"/>
              </a:lnTo>
              <a:lnTo>
                <a:pt x="1554149" y="303237"/>
              </a:lnTo>
              <a:close/>
            </a:path>
            <a:path w="1861820" h="467994">
              <a:moveTo>
                <a:pt x="1563776" y="103619"/>
              </a:moveTo>
              <a:lnTo>
                <a:pt x="1350302" y="103619"/>
              </a:lnTo>
              <a:lnTo>
                <a:pt x="1350302" y="148793"/>
              </a:lnTo>
              <a:lnTo>
                <a:pt x="1563776" y="148793"/>
              </a:lnTo>
              <a:lnTo>
                <a:pt x="1563776" y="103619"/>
              </a:lnTo>
              <a:close/>
            </a:path>
            <a:path w="1861820" h="467994">
              <a:moveTo>
                <a:pt x="1464170" y="28105"/>
              </a:moveTo>
              <a:lnTo>
                <a:pt x="1414348" y="28105"/>
              </a:lnTo>
              <a:lnTo>
                <a:pt x="1414246" y="87503"/>
              </a:lnTo>
              <a:lnTo>
                <a:pt x="1413687" y="96481"/>
              </a:lnTo>
              <a:lnTo>
                <a:pt x="1406296" y="103619"/>
              </a:lnTo>
              <a:lnTo>
                <a:pt x="1464170" y="103619"/>
              </a:lnTo>
              <a:lnTo>
                <a:pt x="1464170" y="28105"/>
              </a:lnTo>
              <a:close/>
            </a:path>
            <a:path w="1861820" h="467994">
              <a:moveTo>
                <a:pt x="658710" y="389293"/>
              </a:moveTo>
              <a:lnTo>
                <a:pt x="614705" y="413016"/>
              </a:lnTo>
              <a:lnTo>
                <a:pt x="632107" y="436448"/>
              </a:lnTo>
              <a:lnTo>
                <a:pt x="656501" y="453697"/>
              </a:lnTo>
              <a:lnTo>
                <a:pt x="687371" y="464351"/>
              </a:lnTo>
              <a:lnTo>
                <a:pt x="724204" y="467995"/>
              </a:lnTo>
              <a:lnTo>
                <a:pt x="773860" y="459916"/>
              </a:lnTo>
              <a:lnTo>
                <a:pt x="811842" y="437138"/>
              </a:lnTo>
              <a:lnTo>
                <a:pt x="819378" y="426186"/>
              </a:lnTo>
              <a:lnTo>
                <a:pt x="724700" y="426186"/>
              </a:lnTo>
              <a:lnTo>
                <a:pt x="701275" y="423817"/>
              </a:lnTo>
              <a:lnTo>
                <a:pt x="682309" y="416793"/>
              </a:lnTo>
              <a:lnTo>
                <a:pt x="668041" y="405242"/>
              </a:lnTo>
              <a:lnTo>
                <a:pt x="658710" y="389293"/>
              </a:lnTo>
              <a:close/>
            </a:path>
            <a:path w="1861820" h="467994">
              <a:moveTo>
                <a:pt x="844664" y="323405"/>
              </a:moveTo>
              <a:lnTo>
                <a:pt x="794562" y="323405"/>
              </a:lnTo>
              <a:lnTo>
                <a:pt x="794562" y="356628"/>
              </a:lnTo>
              <a:lnTo>
                <a:pt x="789601" y="385129"/>
              </a:lnTo>
              <a:lnTo>
                <a:pt x="776338" y="407081"/>
              </a:lnTo>
              <a:lnTo>
                <a:pt x="754722" y="421195"/>
              </a:lnTo>
              <a:lnTo>
                <a:pt x="724700" y="426186"/>
              </a:lnTo>
              <a:lnTo>
                <a:pt x="819378" y="426186"/>
              </a:lnTo>
              <a:lnTo>
                <a:pt x="836120" y="401852"/>
              </a:lnTo>
              <a:lnTo>
                <a:pt x="844592" y="356628"/>
              </a:lnTo>
              <a:lnTo>
                <a:pt x="844664" y="323405"/>
              </a:lnTo>
              <a:close/>
            </a:path>
            <a:path w="1861820" h="467994">
              <a:moveTo>
                <a:pt x="711403" y="97472"/>
              </a:moveTo>
              <a:lnTo>
                <a:pt x="664985" y="108046"/>
              </a:lnTo>
              <a:lnTo>
                <a:pt x="629794" y="136985"/>
              </a:lnTo>
              <a:lnTo>
                <a:pt x="607474" y="180111"/>
              </a:lnTo>
              <a:lnTo>
                <a:pt x="599668" y="233248"/>
              </a:lnTo>
              <a:lnTo>
                <a:pt x="607404" y="286023"/>
              </a:lnTo>
              <a:lnTo>
                <a:pt x="629608" y="328355"/>
              </a:lnTo>
              <a:lnTo>
                <a:pt x="664776" y="356499"/>
              </a:lnTo>
              <a:lnTo>
                <a:pt x="711403" y="366712"/>
              </a:lnTo>
              <a:lnTo>
                <a:pt x="737428" y="364146"/>
              </a:lnTo>
              <a:lnTo>
                <a:pt x="760702" y="356247"/>
              </a:lnTo>
              <a:lnTo>
                <a:pt x="780088" y="342773"/>
              </a:lnTo>
              <a:lnTo>
                <a:pt x="794562" y="323405"/>
              </a:lnTo>
              <a:lnTo>
                <a:pt x="844664" y="323405"/>
              </a:lnTo>
              <a:lnTo>
                <a:pt x="844664" y="321525"/>
              </a:lnTo>
              <a:lnTo>
                <a:pt x="722934" y="321525"/>
              </a:lnTo>
              <a:lnTo>
                <a:pt x="693579" y="314163"/>
              </a:lnTo>
              <a:lnTo>
                <a:pt x="671507" y="294381"/>
              </a:lnTo>
              <a:lnTo>
                <a:pt x="657610" y="265638"/>
              </a:lnTo>
              <a:lnTo>
                <a:pt x="652780" y="231394"/>
              </a:lnTo>
              <a:lnTo>
                <a:pt x="657682" y="197308"/>
              </a:lnTo>
              <a:lnTo>
                <a:pt x="671698" y="168914"/>
              </a:lnTo>
              <a:lnTo>
                <a:pt x="693794" y="149481"/>
              </a:lnTo>
              <a:lnTo>
                <a:pt x="722934" y="142278"/>
              </a:lnTo>
              <a:lnTo>
                <a:pt x="844664" y="142278"/>
              </a:lnTo>
              <a:lnTo>
                <a:pt x="844664" y="140779"/>
              </a:lnTo>
              <a:lnTo>
                <a:pt x="794562" y="140779"/>
              </a:lnTo>
              <a:lnTo>
                <a:pt x="781286" y="122252"/>
              </a:lnTo>
              <a:lnTo>
                <a:pt x="762374" y="108672"/>
              </a:lnTo>
              <a:lnTo>
                <a:pt x="738766" y="100319"/>
              </a:lnTo>
              <a:lnTo>
                <a:pt x="711403" y="97472"/>
              </a:lnTo>
              <a:close/>
            </a:path>
            <a:path w="1861820" h="467994">
              <a:moveTo>
                <a:pt x="844664" y="142278"/>
              </a:moveTo>
              <a:lnTo>
                <a:pt x="722934" y="142278"/>
              </a:lnTo>
              <a:lnTo>
                <a:pt x="751695" y="149420"/>
              </a:lnTo>
              <a:lnTo>
                <a:pt x="773461" y="168790"/>
              </a:lnTo>
              <a:lnTo>
                <a:pt x="787246" y="197308"/>
              </a:lnTo>
              <a:lnTo>
                <a:pt x="792060" y="231889"/>
              </a:lnTo>
              <a:lnTo>
                <a:pt x="787317" y="266265"/>
              </a:lnTo>
              <a:lnTo>
                <a:pt x="773652" y="294814"/>
              </a:lnTo>
              <a:lnTo>
                <a:pt x="751909" y="314310"/>
              </a:lnTo>
              <a:lnTo>
                <a:pt x="722934" y="321525"/>
              </a:lnTo>
              <a:lnTo>
                <a:pt x="844664" y="321525"/>
              </a:lnTo>
              <a:lnTo>
                <a:pt x="844664" y="142278"/>
              </a:lnTo>
              <a:close/>
            </a:path>
            <a:path w="1861820" h="467994">
              <a:moveTo>
                <a:pt x="844664" y="103555"/>
              </a:moveTo>
              <a:lnTo>
                <a:pt x="794562" y="103555"/>
              </a:lnTo>
              <a:lnTo>
                <a:pt x="794562" y="140779"/>
              </a:lnTo>
              <a:lnTo>
                <a:pt x="844664" y="140779"/>
              </a:lnTo>
              <a:lnTo>
                <a:pt x="844664" y="103555"/>
              </a:lnTo>
              <a:close/>
            </a:path>
            <a:path w="1861820" h="467994">
              <a:moveTo>
                <a:pt x="86906" y="17805"/>
              </a:moveTo>
              <a:lnTo>
                <a:pt x="0" y="17805"/>
              </a:lnTo>
              <a:lnTo>
                <a:pt x="0" y="62001"/>
              </a:lnTo>
              <a:lnTo>
                <a:pt x="65074" y="62001"/>
              </a:lnTo>
              <a:lnTo>
                <a:pt x="65074" y="263906"/>
              </a:lnTo>
              <a:lnTo>
                <a:pt x="71746" y="304549"/>
              </a:lnTo>
              <a:lnTo>
                <a:pt x="90760" y="334764"/>
              </a:lnTo>
              <a:lnTo>
                <a:pt x="120613" y="353593"/>
              </a:lnTo>
              <a:lnTo>
                <a:pt x="159804" y="360083"/>
              </a:lnTo>
              <a:lnTo>
                <a:pt x="271703" y="360083"/>
              </a:lnTo>
              <a:lnTo>
                <a:pt x="271703" y="312483"/>
              </a:lnTo>
              <a:lnTo>
                <a:pt x="159804" y="312483"/>
              </a:lnTo>
              <a:lnTo>
                <a:pt x="140396" y="309023"/>
              </a:lnTo>
              <a:lnTo>
                <a:pt x="126588" y="298642"/>
              </a:lnTo>
              <a:lnTo>
                <a:pt x="118336" y="281338"/>
              </a:lnTo>
              <a:lnTo>
                <a:pt x="115595" y="257111"/>
              </a:lnTo>
              <a:lnTo>
                <a:pt x="115595" y="46494"/>
              </a:lnTo>
              <a:lnTo>
                <a:pt x="113341" y="35325"/>
              </a:lnTo>
              <a:lnTo>
                <a:pt x="107194" y="26206"/>
              </a:lnTo>
              <a:lnTo>
                <a:pt x="98075" y="20059"/>
              </a:lnTo>
              <a:lnTo>
                <a:pt x="86906" y="17805"/>
              </a:lnTo>
              <a:close/>
            </a:path>
            <a:path w="1861820" h="467994">
              <a:moveTo>
                <a:pt x="1728470" y="97142"/>
              </a:moveTo>
              <a:lnTo>
                <a:pt x="1682052" y="107716"/>
              </a:lnTo>
              <a:lnTo>
                <a:pt x="1646861" y="136653"/>
              </a:lnTo>
              <a:lnTo>
                <a:pt x="1624540" y="179775"/>
              </a:lnTo>
              <a:lnTo>
                <a:pt x="1616735" y="232905"/>
              </a:lnTo>
              <a:lnTo>
                <a:pt x="1624471" y="285682"/>
              </a:lnTo>
              <a:lnTo>
                <a:pt x="1646675" y="328018"/>
              </a:lnTo>
              <a:lnTo>
                <a:pt x="1681843" y="356167"/>
              </a:lnTo>
              <a:lnTo>
                <a:pt x="1728470" y="366382"/>
              </a:lnTo>
              <a:lnTo>
                <a:pt x="1754495" y="363814"/>
              </a:lnTo>
              <a:lnTo>
                <a:pt x="1777750" y="355923"/>
              </a:lnTo>
              <a:lnTo>
                <a:pt x="1797155" y="342432"/>
              </a:lnTo>
              <a:lnTo>
                <a:pt x="1811629" y="323062"/>
              </a:lnTo>
              <a:lnTo>
                <a:pt x="1861731" y="323062"/>
              </a:lnTo>
              <a:lnTo>
                <a:pt x="1861731" y="321183"/>
              </a:lnTo>
              <a:lnTo>
                <a:pt x="1740001" y="321183"/>
              </a:lnTo>
              <a:lnTo>
                <a:pt x="1710646" y="313820"/>
              </a:lnTo>
              <a:lnTo>
                <a:pt x="1688574" y="294038"/>
              </a:lnTo>
              <a:lnTo>
                <a:pt x="1674677" y="265295"/>
              </a:lnTo>
              <a:lnTo>
                <a:pt x="1669846" y="231051"/>
              </a:lnTo>
              <a:lnTo>
                <a:pt x="1674751" y="196965"/>
              </a:lnTo>
              <a:lnTo>
                <a:pt x="1688765" y="168576"/>
              </a:lnTo>
              <a:lnTo>
                <a:pt x="1710860" y="149140"/>
              </a:lnTo>
              <a:lnTo>
                <a:pt x="1740001" y="141935"/>
              </a:lnTo>
              <a:lnTo>
                <a:pt x="1861731" y="141935"/>
              </a:lnTo>
              <a:lnTo>
                <a:pt x="1861731" y="140449"/>
              </a:lnTo>
              <a:lnTo>
                <a:pt x="1811629" y="140449"/>
              </a:lnTo>
              <a:lnTo>
                <a:pt x="1798353" y="121922"/>
              </a:lnTo>
              <a:lnTo>
                <a:pt x="1779441" y="108342"/>
              </a:lnTo>
              <a:lnTo>
                <a:pt x="1755833" y="99988"/>
              </a:lnTo>
              <a:lnTo>
                <a:pt x="1728470" y="97142"/>
              </a:lnTo>
              <a:close/>
            </a:path>
            <a:path w="1861820" h="467994">
              <a:moveTo>
                <a:pt x="1861731" y="323062"/>
              </a:moveTo>
              <a:lnTo>
                <a:pt x="1811629" y="323062"/>
              </a:lnTo>
              <a:lnTo>
                <a:pt x="1811609" y="357200"/>
              </a:lnTo>
              <a:lnTo>
                <a:pt x="1811489" y="358597"/>
              </a:lnTo>
              <a:lnTo>
                <a:pt x="1811426" y="359752"/>
              </a:lnTo>
              <a:lnTo>
                <a:pt x="1861642" y="359752"/>
              </a:lnTo>
              <a:lnTo>
                <a:pt x="1861731" y="323062"/>
              </a:lnTo>
              <a:close/>
            </a:path>
            <a:path w="1861820" h="467994">
              <a:moveTo>
                <a:pt x="1861731" y="141935"/>
              </a:moveTo>
              <a:lnTo>
                <a:pt x="1740001" y="141935"/>
              </a:lnTo>
              <a:lnTo>
                <a:pt x="1768767" y="149077"/>
              </a:lnTo>
              <a:lnTo>
                <a:pt x="1790533" y="168448"/>
              </a:lnTo>
              <a:lnTo>
                <a:pt x="1804315" y="196970"/>
              </a:lnTo>
              <a:lnTo>
                <a:pt x="1809127" y="231546"/>
              </a:lnTo>
              <a:lnTo>
                <a:pt x="1804384" y="265927"/>
              </a:lnTo>
              <a:lnTo>
                <a:pt x="1790719" y="294476"/>
              </a:lnTo>
              <a:lnTo>
                <a:pt x="1768976" y="313969"/>
              </a:lnTo>
              <a:lnTo>
                <a:pt x="1740001" y="321183"/>
              </a:lnTo>
              <a:lnTo>
                <a:pt x="1861731" y="321183"/>
              </a:lnTo>
              <a:lnTo>
                <a:pt x="1861731" y="141935"/>
              </a:lnTo>
              <a:close/>
            </a:path>
            <a:path w="1861820" h="467994">
              <a:moveTo>
                <a:pt x="1861731" y="103212"/>
              </a:moveTo>
              <a:lnTo>
                <a:pt x="1811629" y="103212"/>
              </a:lnTo>
              <a:lnTo>
                <a:pt x="1811629" y="140449"/>
              </a:lnTo>
              <a:lnTo>
                <a:pt x="1861731" y="140449"/>
              </a:lnTo>
              <a:lnTo>
                <a:pt x="1861731" y="103212"/>
              </a:lnTo>
              <a:close/>
            </a:path>
          </a:pathLst>
        </a:custGeom>
        <a:solidFill>
          <a:srgbClr val="2800FF"/>
        </a:solidFill>
      </xdr:spPr>
      <xdr:txBody>
        <a:bodyPr wrap="square" lIns="0" tIns="0" rIns="0" bIns="0" rtlCol="0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 editAs="oneCell">
    <xdr:from>
      <xdr:col>9</xdr:col>
      <xdr:colOff>625475</xdr:colOff>
      <xdr:row>23</xdr:row>
      <xdr:rowOff>120650</xdr:rowOff>
    </xdr:from>
    <xdr:to>
      <xdr:col>20</xdr:col>
      <xdr:colOff>305243</xdr:colOff>
      <xdr:row>58</xdr:row>
      <xdr:rowOff>54449</xdr:rowOff>
    </xdr:to>
    <xdr:pic>
      <xdr:nvPicPr>
        <xdr:cNvPr id="3" name="object 3">
          <a:extLst>
            <a:ext uri="{FF2B5EF4-FFF2-40B4-BE49-F238E27FC236}">
              <a16:creationId xmlns:a16="http://schemas.microsoft.com/office/drawing/2014/main" id="{D58605CF-02F9-D9F8-FBA7-40381238DA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83475" y="3778250"/>
          <a:ext cx="8061768" cy="5490049"/>
        </a:xfrm>
        <a:prstGeom prst="rect">
          <a:avLst/>
        </a:prstGeom>
      </xdr:spPr>
    </xdr:pic>
    <xdr:clientData/>
  </xdr:twoCellAnchor>
  <xdr:twoCellAnchor>
    <xdr:from>
      <xdr:col>1</xdr:col>
      <xdr:colOff>619125</xdr:colOff>
      <xdr:row>25</xdr:row>
      <xdr:rowOff>85725</xdr:rowOff>
    </xdr:from>
    <xdr:to>
      <xdr:col>9</xdr:col>
      <xdr:colOff>476000</xdr:colOff>
      <xdr:row>33</xdr:row>
      <xdr:rowOff>98127</xdr:rowOff>
    </xdr:to>
    <xdr:sp macro="" textlink="">
      <xdr:nvSpPr>
        <xdr:cNvPr id="4" name="object 4">
          <a:extLst>
            <a:ext uri="{FF2B5EF4-FFF2-40B4-BE49-F238E27FC236}">
              <a16:creationId xmlns:a16="http://schemas.microsoft.com/office/drawing/2014/main" id="{7F77A22C-213D-C741-FC83-7FD622A3E072}"/>
            </a:ext>
          </a:extLst>
        </xdr:cNvPr>
        <xdr:cNvSpPr txBox="1">
          <a:spLocks noGrp="1"/>
        </xdr:cNvSpPr>
      </xdr:nvSpPr>
      <xdr:spPr>
        <a:xfrm>
          <a:off x="1381125" y="4060825"/>
          <a:ext cx="5952875" cy="1282402"/>
        </a:xfrm>
        <a:prstGeom prst="rect">
          <a:avLst/>
        </a:prstGeom>
      </xdr:spPr>
      <xdr:txBody>
        <a:bodyPr vert="horz" wrap="square" lIns="0" tIns="127000" rIns="0" bIns="0" rtlCol="0">
          <a:spAutoFit/>
        </a:bodyPr>
        <a:lstStyle>
          <a:lvl1pPr>
            <a:defRPr sz="2000" b="1" i="0">
              <a:solidFill>
                <a:srgbClr val="2800FF"/>
              </a:solidFill>
              <a:latin typeface="Arial"/>
              <a:ea typeface="+mj-ea"/>
              <a:cs typeface="Arial"/>
            </a:defRPr>
          </a:lvl1pPr>
        </a:lstStyle>
        <a:p>
          <a:pPr marL="12700" marR="5080">
            <a:lnSpc>
              <a:spcPts val="4500"/>
            </a:lnSpc>
            <a:spcBef>
              <a:spcPts val="1000"/>
            </a:spcBef>
          </a:pP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Financial Results </a:t>
          </a:r>
          <a:br>
            <a:rPr lang="es-ES" sz="4500" b="0" spc="190">
              <a:solidFill>
                <a:srgbClr val="000000"/>
              </a:solidFill>
              <a:latin typeface="Tahoma"/>
              <a:cs typeface="Tahoma"/>
            </a:rPr>
          </a:b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FY-2025</a:t>
          </a:r>
          <a:endParaRPr sz="4500">
            <a:latin typeface="Tahoma"/>
            <a:cs typeface="Tahom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455480</xdr:colOff>
      <xdr:row>13</xdr:row>
      <xdr:rowOff>123825</xdr:rowOff>
    </xdr:from>
    <xdr:to>
      <xdr:col>20</xdr:col>
      <xdr:colOff>37650</xdr:colOff>
      <xdr:row>16</xdr:row>
      <xdr:rowOff>102870</xdr:rowOff>
    </xdr:to>
    <xdr:sp macro="" textlink="">
      <xdr:nvSpPr>
        <xdr:cNvPr id="2" name="object 2">
          <a:extLst>
            <a:ext uri="{FF2B5EF4-FFF2-40B4-BE49-F238E27FC236}">
              <a16:creationId xmlns:a16="http://schemas.microsoft.com/office/drawing/2014/main" id="{C01622E4-B994-4803-80CC-A836447C6662}"/>
            </a:ext>
          </a:extLst>
        </xdr:cNvPr>
        <xdr:cNvSpPr/>
      </xdr:nvSpPr>
      <xdr:spPr>
        <a:xfrm>
          <a:off x="13409480" y="2193925"/>
          <a:ext cx="1868170" cy="455295"/>
        </a:xfrm>
        <a:custGeom>
          <a:avLst/>
          <a:gdLst/>
          <a:ahLst/>
          <a:cxnLst/>
          <a:rect l="l" t="t" r="r" b="b"/>
          <a:pathLst>
            <a:path w="1861820" h="467994">
              <a:moveTo>
                <a:pt x="426212" y="97713"/>
              </a:moveTo>
              <a:lnTo>
                <a:pt x="383220" y="104576"/>
              </a:lnTo>
              <a:lnTo>
                <a:pt x="347801" y="123662"/>
              </a:lnTo>
              <a:lnTo>
                <a:pt x="321093" y="152720"/>
              </a:lnTo>
              <a:lnTo>
                <a:pt x="304233" y="189500"/>
              </a:lnTo>
              <a:lnTo>
                <a:pt x="298361" y="231749"/>
              </a:lnTo>
              <a:lnTo>
                <a:pt x="304233" y="274005"/>
              </a:lnTo>
              <a:lnTo>
                <a:pt x="321093" y="310788"/>
              </a:lnTo>
              <a:lnTo>
                <a:pt x="347801" y="339849"/>
              </a:lnTo>
              <a:lnTo>
                <a:pt x="383220" y="358935"/>
              </a:lnTo>
              <a:lnTo>
                <a:pt x="426212" y="365798"/>
              </a:lnTo>
              <a:lnTo>
                <a:pt x="469204" y="358935"/>
              </a:lnTo>
              <a:lnTo>
                <a:pt x="504626" y="339849"/>
              </a:lnTo>
              <a:lnTo>
                <a:pt x="523897" y="318884"/>
              </a:lnTo>
              <a:lnTo>
                <a:pt x="426212" y="318884"/>
              </a:lnTo>
              <a:lnTo>
                <a:pt x="394740" y="311795"/>
              </a:lnTo>
              <a:lnTo>
                <a:pt x="371243" y="292719"/>
              </a:lnTo>
              <a:lnTo>
                <a:pt x="356542" y="264941"/>
              </a:lnTo>
              <a:lnTo>
                <a:pt x="351459" y="231749"/>
              </a:lnTo>
              <a:lnTo>
                <a:pt x="352708" y="214254"/>
              </a:lnTo>
              <a:lnTo>
                <a:pt x="371043" y="169887"/>
              </a:lnTo>
              <a:lnTo>
                <a:pt x="409689" y="146183"/>
              </a:lnTo>
              <a:lnTo>
                <a:pt x="426212" y="144627"/>
              </a:lnTo>
              <a:lnTo>
                <a:pt x="523899" y="144627"/>
              </a:lnTo>
              <a:lnTo>
                <a:pt x="504626" y="123662"/>
              </a:lnTo>
              <a:lnTo>
                <a:pt x="469204" y="104576"/>
              </a:lnTo>
              <a:lnTo>
                <a:pt x="426212" y="97713"/>
              </a:lnTo>
              <a:close/>
            </a:path>
            <a:path w="1861820" h="467994">
              <a:moveTo>
                <a:pt x="523899" y="144627"/>
              </a:moveTo>
              <a:lnTo>
                <a:pt x="426212" y="144627"/>
              </a:lnTo>
              <a:lnTo>
                <a:pt x="442726" y="146183"/>
              </a:lnTo>
              <a:lnTo>
                <a:pt x="457403" y="150880"/>
              </a:lnTo>
              <a:lnTo>
                <a:pt x="489659" y="183325"/>
              </a:lnTo>
              <a:lnTo>
                <a:pt x="500964" y="231749"/>
              </a:lnTo>
              <a:lnTo>
                <a:pt x="495881" y="264941"/>
              </a:lnTo>
              <a:lnTo>
                <a:pt x="481180" y="292719"/>
              </a:lnTo>
              <a:lnTo>
                <a:pt x="457683" y="311795"/>
              </a:lnTo>
              <a:lnTo>
                <a:pt x="426212" y="318884"/>
              </a:lnTo>
              <a:lnTo>
                <a:pt x="523897" y="318884"/>
              </a:lnTo>
              <a:lnTo>
                <a:pt x="531338" y="310788"/>
              </a:lnTo>
              <a:lnTo>
                <a:pt x="548201" y="274005"/>
              </a:lnTo>
              <a:lnTo>
                <a:pt x="554075" y="231749"/>
              </a:lnTo>
              <a:lnTo>
                <a:pt x="548201" y="189500"/>
              </a:lnTo>
              <a:lnTo>
                <a:pt x="531338" y="152720"/>
              </a:lnTo>
              <a:lnTo>
                <a:pt x="523899" y="144627"/>
              </a:lnTo>
              <a:close/>
            </a:path>
            <a:path w="1861820" h="467994">
              <a:moveTo>
                <a:pt x="989063" y="103670"/>
              </a:moveTo>
              <a:lnTo>
                <a:pt x="910767" y="103670"/>
              </a:lnTo>
              <a:lnTo>
                <a:pt x="910767" y="148844"/>
              </a:lnTo>
              <a:lnTo>
                <a:pt x="962698" y="148844"/>
              </a:lnTo>
              <a:lnTo>
                <a:pt x="962698" y="360083"/>
              </a:lnTo>
              <a:lnTo>
                <a:pt x="1014818" y="360083"/>
              </a:lnTo>
              <a:lnTo>
                <a:pt x="1014818" y="129413"/>
              </a:lnTo>
              <a:lnTo>
                <a:pt x="1012794" y="119395"/>
              </a:lnTo>
              <a:lnTo>
                <a:pt x="1007275" y="111212"/>
              </a:lnTo>
              <a:lnTo>
                <a:pt x="999088" y="105693"/>
              </a:lnTo>
              <a:lnTo>
                <a:pt x="989063" y="103670"/>
              </a:lnTo>
              <a:close/>
            </a:path>
            <a:path w="1861820" h="467994">
              <a:moveTo>
                <a:pt x="1114552" y="287134"/>
              </a:moveTo>
              <a:lnTo>
                <a:pt x="1081189" y="317004"/>
              </a:lnTo>
              <a:lnTo>
                <a:pt x="1102534" y="337305"/>
              </a:lnTo>
              <a:lnTo>
                <a:pt x="1129852" y="352844"/>
              </a:lnTo>
              <a:lnTo>
                <a:pt x="1162956" y="362781"/>
              </a:lnTo>
              <a:lnTo>
                <a:pt x="1201661" y="366280"/>
              </a:lnTo>
              <a:lnTo>
                <a:pt x="1248930" y="360572"/>
              </a:lnTo>
              <a:lnTo>
                <a:pt x="1284485" y="344131"/>
              </a:lnTo>
              <a:lnTo>
                <a:pt x="1300899" y="324967"/>
              </a:lnTo>
              <a:lnTo>
                <a:pt x="1202664" y="324967"/>
              </a:lnTo>
              <a:lnTo>
                <a:pt x="1175877" y="322486"/>
              </a:lnTo>
              <a:lnTo>
                <a:pt x="1152636" y="315199"/>
              </a:lnTo>
              <a:lnTo>
                <a:pt x="1132380" y="303338"/>
              </a:lnTo>
              <a:lnTo>
                <a:pt x="1114552" y="287134"/>
              </a:lnTo>
              <a:close/>
            </a:path>
            <a:path w="1861820" h="467994">
              <a:moveTo>
                <a:pt x="1205153" y="97472"/>
              </a:moveTo>
              <a:lnTo>
                <a:pt x="1160313" y="102644"/>
              </a:lnTo>
              <a:lnTo>
                <a:pt x="1125745" y="117944"/>
              </a:lnTo>
              <a:lnTo>
                <a:pt x="1103500" y="143046"/>
              </a:lnTo>
              <a:lnTo>
                <a:pt x="1095629" y="177622"/>
              </a:lnTo>
              <a:lnTo>
                <a:pt x="1103337" y="210478"/>
              </a:lnTo>
              <a:lnTo>
                <a:pt x="1123319" y="231760"/>
              </a:lnTo>
              <a:lnTo>
                <a:pt x="1150862" y="244268"/>
              </a:lnTo>
              <a:lnTo>
                <a:pt x="1181252" y="250799"/>
              </a:lnTo>
              <a:lnTo>
                <a:pt x="1222070" y="257263"/>
              </a:lnTo>
              <a:lnTo>
                <a:pt x="1237458" y="260271"/>
              </a:lnTo>
              <a:lnTo>
                <a:pt x="1249951" y="265609"/>
              </a:lnTo>
              <a:lnTo>
                <a:pt x="1258337" y="274492"/>
              </a:lnTo>
              <a:lnTo>
                <a:pt x="1261402" y="288137"/>
              </a:lnTo>
              <a:lnTo>
                <a:pt x="1257123" y="304602"/>
              </a:lnTo>
              <a:lnTo>
                <a:pt x="1245096" y="316072"/>
              </a:lnTo>
              <a:lnTo>
                <a:pt x="1226538" y="322783"/>
              </a:lnTo>
              <a:lnTo>
                <a:pt x="1202664" y="324967"/>
              </a:lnTo>
              <a:lnTo>
                <a:pt x="1300899" y="324967"/>
              </a:lnTo>
              <a:lnTo>
                <a:pt x="1306879" y="317985"/>
              </a:lnTo>
              <a:lnTo>
                <a:pt x="1314665" y="283159"/>
              </a:lnTo>
              <a:lnTo>
                <a:pt x="1307027" y="250380"/>
              </a:lnTo>
              <a:lnTo>
                <a:pt x="1287160" y="229268"/>
              </a:lnTo>
              <a:lnTo>
                <a:pt x="1259641" y="216931"/>
              </a:lnTo>
              <a:lnTo>
                <a:pt x="1229042" y="210477"/>
              </a:lnTo>
              <a:lnTo>
                <a:pt x="1188224" y="204000"/>
              </a:lnTo>
              <a:lnTo>
                <a:pt x="1173045" y="200999"/>
              </a:lnTo>
              <a:lnTo>
                <a:pt x="1160529" y="195665"/>
              </a:lnTo>
              <a:lnTo>
                <a:pt x="1152027" y="186783"/>
              </a:lnTo>
              <a:lnTo>
                <a:pt x="1148892" y="173139"/>
              </a:lnTo>
              <a:lnTo>
                <a:pt x="1152401" y="158320"/>
              </a:lnTo>
              <a:lnTo>
                <a:pt x="1162772" y="147561"/>
              </a:lnTo>
              <a:lnTo>
                <a:pt x="1179769" y="141002"/>
              </a:lnTo>
              <a:lnTo>
                <a:pt x="1203159" y="138785"/>
              </a:lnTo>
              <a:lnTo>
                <a:pt x="1309734" y="138785"/>
              </a:lnTo>
              <a:lnTo>
                <a:pt x="1310678" y="137795"/>
              </a:lnTo>
              <a:lnTo>
                <a:pt x="1291041" y="120784"/>
              </a:lnTo>
              <a:lnTo>
                <a:pt x="1267064" y="108113"/>
              </a:lnTo>
              <a:lnTo>
                <a:pt x="1238513" y="100202"/>
              </a:lnTo>
              <a:lnTo>
                <a:pt x="1205153" y="97472"/>
              </a:lnTo>
              <a:close/>
            </a:path>
            <a:path w="1861820" h="467994">
              <a:moveTo>
                <a:pt x="1309734" y="138785"/>
              </a:moveTo>
              <a:lnTo>
                <a:pt x="1203159" y="138785"/>
              </a:lnTo>
              <a:lnTo>
                <a:pt x="1230336" y="141439"/>
              </a:lnTo>
              <a:lnTo>
                <a:pt x="1251819" y="148436"/>
              </a:lnTo>
              <a:lnTo>
                <a:pt x="1268264" y="158325"/>
              </a:lnTo>
              <a:lnTo>
                <a:pt x="1280325" y="169659"/>
              </a:lnTo>
              <a:lnTo>
                <a:pt x="1309734" y="138785"/>
              </a:lnTo>
              <a:close/>
            </a:path>
            <a:path w="1861820" h="467994">
              <a:moveTo>
                <a:pt x="980160" y="0"/>
              </a:moveTo>
              <a:lnTo>
                <a:pt x="968291" y="2396"/>
              </a:lnTo>
              <a:lnTo>
                <a:pt x="958599" y="8931"/>
              </a:lnTo>
              <a:lnTo>
                <a:pt x="952064" y="18623"/>
              </a:lnTo>
              <a:lnTo>
                <a:pt x="949667" y="30492"/>
              </a:lnTo>
              <a:lnTo>
                <a:pt x="952064" y="42361"/>
              </a:lnTo>
              <a:lnTo>
                <a:pt x="958599" y="52054"/>
              </a:lnTo>
              <a:lnTo>
                <a:pt x="968291" y="58589"/>
              </a:lnTo>
              <a:lnTo>
                <a:pt x="980160" y="60985"/>
              </a:lnTo>
              <a:lnTo>
                <a:pt x="992029" y="58589"/>
              </a:lnTo>
              <a:lnTo>
                <a:pt x="1001722" y="52054"/>
              </a:lnTo>
              <a:lnTo>
                <a:pt x="1008256" y="42361"/>
              </a:lnTo>
              <a:lnTo>
                <a:pt x="1010653" y="30492"/>
              </a:lnTo>
              <a:lnTo>
                <a:pt x="1008256" y="18623"/>
              </a:lnTo>
              <a:lnTo>
                <a:pt x="1001722" y="8931"/>
              </a:lnTo>
              <a:lnTo>
                <a:pt x="992029" y="2396"/>
              </a:lnTo>
              <a:lnTo>
                <a:pt x="980160" y="0"/>
              </a:lnTo>
              <a:close/>
            </a:path>
            <a:path w="1861820" h="467994">
              <a:moveTo>
                <a:pt x="1464170" y="148793"/>
              </a:moveTo>
              <a:lnTo>
                <a:pt x="1414246" y="148793"/>
              </a:lnTo>
              <a:lnTo>
                <a:pt x="1414246" y="270383"/>
              </a:lnTo>
              <a:lnTo>
                <a:pt x="1420916" y="311026"/>
              </a:lnTo>
              <a:lnTo>
                <a:pt x="1439926" y="341241"/>
              </a:lnTo>
              <a:lnTo>
                <a:pt x="1469774" y="360070"/>
              </a:lnTo>
              <a:lnTo>
                <a:pt x="1508963" y="366560"/>
              </a:lnTo>
              <a:lnTo>
                <a:pt x="1530564" y="364745"/>
              </a:lnTo>
              <a:lnTo>
                <a:pt x="1549817" y="359724"/>
              </a:lnTo>
              <a:lnTo>
                <a:pt x="1566800" y="352126"/>
              </a:lnTo>
              <a:lnTo>
                <a:pt x="1581594" y="342582"/>
              </a:lnTo>
              <a:lnTo>
                <a:pt x="1565117" y="318960"/>
              </a:lnTo>
              <a:lnTo>
                <a:pt x="1508963" y="318960"/>
              </a:lnTo>
              <a:lnTo>
                <a:pt x="1489464" y="315498"/>
              </a:lnTo>
              <a:lnTo>
                <a:pt x="1475455" y="305114"/>
              </a:lnTo>
              <a:lnTo>
                <a:pt x="1467002" y="287810"/>
              </a:lnTo>
              <a:lnTo>
                <a:pt x="1464170" y="263588"/>
              </a:lnTo>
              <a:lnTo>
                <a:pt x="1464170" y="148793"/>
              </a:lnTo>
              <a:close/>
            </a:path>
            <a:path w="1861820" h="467994">
              <a:moveTo>
                <a:pt x="1554149" y="303237"/>
              </a:moveTo>
              <a:lnTo>
                <a:pt x="1546112" y="309182"/>
              </a:lnTo>
              <a:lnTo>
                <a:pt x="1535075" y="314199"/>
              </a:lnTo>
              <a:lnTo>
                <a:pt x="1522279" y="317666"/>
              </a:lnTo>
              <a:lnTo>
                <a:pt x="1508963" y="318960"/>
              </a:lnTo>
              <a:lnTo>
                <a:pt x="1565117" y="318960"/>
              </a:lnTo>
              <a:lnTo>
                <a:pt x="1554149" y="303237"/>
              </a:lnTo>
              <a:close/>
            </a:path>
            <a:path w="1861820" h="467994">
              <a:moveTo>
                <a:pt x="1563776" y="103619"/>
              </a:moveTo>
              <a:lnTo>
                <a:pt x="1350302" y="103619"/>
              </a:lnTo>
              <a:lnTo>
                <a:pt x="1350302" y="148793"/>
              </a:lnTo>
              <a:lnTo>
                <a:pt x="1563776" y="148793"/>
              </a:lnTo>
              <a:lnTo>
                <a:pt x="1563776" y="103619"/>
              </a:lnTo>
              <a:close/>
            </a:path>
            <a:path w="1861820" h="467994">
              <a:moveTo>
                <a:pt x="1464170" y="28105"/>
              </a:moveTo>
              <a:lnTo>
                <a:pt x="1414348" y="28105"/>
              </a:lnTo>
              <a:lnTo>
                <a:pt x="1414246" y="87503"/>
              </a:lnTo>
              <a:lnTo>
                <a:pt x="1413687" y="96481"/>
              </a:lnTo>
              <a:lnTo>
                <a:pt x="1406296" y="103619"/>
              </a:lnTo>
              <a:lnTo>
                <a:pt x="1464170" y="103619"/>
              </a:lnTo>
              <a:lnTo>
                <a:pt x="1464170" y="28105"/>
              </a:lnTo>
              <a:close/>
            </a:path>
            <a:path w="1861820" h="467994">
              <a:moveTo>
                <a:pt x="658710" y="389293"/>
              </a:moveTo>
              <a:lnTo>
                <a:pt x="614705" y="413016"/>
              </a:lnTo>
              <a:lnTo>
                <a:pt x="632107" y="436448"/>
              </a:lnTo>
              <a:lnTo>
                <a:pt x="656501" y="453697"/>
              </a:lnTo>
              <a:lnTo>
                <a:pt x="687371" y="464351"/>
              </a:lnTo>
              <a:lnTo>
                <a:pt x="724204" y="467995"/>
              </a:lnTo>
              <a:lnTo>
                <a:pt x="773860" y="459916"/>
              </a:lnTo>
              <a:lnTo>
                <a:pt x="811842" y="437138"/>
              </a:lnTo>
              <a:lnTo>
                <a:pt x="819378" y="426186"/>
              </a:lnTo>
              <a:lnTo>
                <a:pt x="724700" y="426186"/>
              </a:lnTo>
              <a:lnTo>
                <a:pt x="701275" y="423817"/>
              </a:lnTo>
              <a:lnTo>
                <a:pt x="682309" y="416793"/>
              </a:lnTo>
              <a:lnTo>
                <a:pt x="668041" y="405242"/>
              </a:lnTo>
              <a:lnTo>
                <a:pt x="658710" y="389293"/>
              </a:lnTo>
              <a:close/>
            </a:path>
            <a:path w="1861820" h="467994">
              <a:moveTo>
                <a:pt x="844664" y="323405"/>
              </a:moveTo>
              <a:lnTo>
                <a:pt x="794562" y="323405"/>
              </a:lnTo>
              <a:lnTo>
                <a:pt x="794562" y="356628"/>
              </a:lnTo>
              <a:lnTo>
                <a:pt x="789601" y="385129"/>
              </a:lnTo>
              <a:lnTo>
                <a:pt x="776338" y="407081"/>
              </a:lnTo>
              <a:lnTo>
                <a:pt x="754722" y="421195"/>
              </a:lnTo>
              <a:lnTo>
                <a:pt x="724700" y="426186"/>
              </a:lnTo>
              <a:lnTo>
                <a:pt x="819378" y="426186"/>
              </a:lnTo>
              <a:lnTo>
                <a:pt x="836120" y="401852"/>
              </a:lnTo>
              <a:lnTo>
                <a:pt x="844592" y="356628"/>
              </a:lnTo>
              <a:lnTo>
                <a:pt x="844664" y="323405"/>
              </a:lnTo>
              <a:close/>
            </a:path>
            <a:path w="1861820" h="467994">
              <a:moveTo>
                <a:pt x="711403" y="97472"/>
              </a:moveTo>
              <a:lnTo>
                <a:pt x="664985" y="108046"/>
              </a:lnTo>
              <a:lnTo>
                <a:pt x="629794" y="136985"/>
              </a:lnTo>
              <a:lnTo>
                <a:pt x="607474" y="180111"/>
              </a:lnTo>
              <a:lnTo>
                <a:pt x="599668" y="233248"/>
              </a:lnTo>
              <a:lnTo>
                <a:pt x="607404" y="286023"/>
              </a:lnTo>
              <a:lnTo>
                <a:pt x="629608" y="328355"/>
              </a:lnTo>
              <a:lnTo>
                <a:pt x="664776" y="356499"/>
              </a:lnTo>
              <a:lnTo>
                <a:pt x="711403" y="366712"/>
              </a:lnTo>
              <a:lnTo>
                <a:pt x="737428" y="364146"/>
              </a:lnTo>
              <a:lnTo>
                <a:pt x="760702" y="356247"/>
              </a:lnTo>
              <a:lnTo>
                <a:pt x="780088" y="342773"/>
              </a:lnTo>
              <a:lnTo>
                <a:pt x="794562" y="323405"/>
              </a:lnTo>
              <a:lnTo>
                <a:pt x="844664" y="323405"/>
              </a:lnTo>
              <a:lnTo>
                <a:pt x="844664" y="321525"/>
              </a:lnTo>
              <a:lnTo>
                <a:pt x="722934" y="321525"/>
              </a:lnTo>
              <a:lnTo>
                <a:pt x="693579" y="314163"/>
              </a:lnTo>
              <a:lnTo>
                <a:pt x="671507" y="294381"/>
              </a:lnTo>
              <a:lnTo>
                <a:pt x="657610" y="265638"/>
              </a:lnTo>
              <a:lnTo>
                <a:pt x="652780" y="231394"/>
              </a:lnTo>
              <a:lnTo>
                <a:pt x="657682" y="197308"/>
              </a:lnTo>
              <a:lnTo>
                <a:pt x="671698" y="168914"/>
              </a:lnTo>
              <a:lnTo>
                <a:pt x="693794" y="149481"/>
              </a:lnTo>
              <a:lnTo>
                <a:pt x="722934" y="142278"/>
              </a:lnTo>
              <a:lnTo>
                <a:pt x="844664" y="142278"/>
              </a:lnTo>
              <a:lnTo>
                <a:pt x="844664" y="140779"/>
              </a:lnTo>
              <a:lnTo>
                <a:pt x="794562" y="140779"/>
              </a:lnTo>
              <a:lnTo>
                <a:pt x="781286" y="122252"/>
              </a:lnTo>
              <a:lnTo>
                <a:pt x="762374" y="108672"/>
              </a:lnTo>
              <a:lnTo>
                <a:pt x="738766" y="100319"/>
              </a:lnTo>
              <a:lnTo>
                <a:pt x="711403" y="97472"/>
              </a:lnTo>
              <a:close/>
            </a:path>
            <a:path w="1861820" h="467994">
              <a:moveTo>
                <a:pt x="844664" y="142278"/>
              </a:moveTo>
              <a:lnTo>
                <a:pt x="722934" y="142278"/>
              </a:lnTo>
              <a:lnTo>
                <a:pt x="751695" y="149420"/>
              </a:lnTo>
              <a:lnTo>
                <a:pt x="773461" y="168790"/>
              </a:lnTo>
              <a:lnTo>
                <a:pt x="787246" y="197308"/>
              </a:lnTo>
              <a:lnTo>
                <a:pt x="792060" y="231889"/>
              </a:lnTo>
              <a:lnTo>
                <a:pt x="787317" y="266265"/>
              </a:lnTo>
              <a:lnTo>
                <a:pt x="773652" y="294814"/>
              </a:lnTo>
              <a:lnTo>
                <a:pt x="751909" y="314310"/>
              </a:lnTo>
              <a:lnTo>
                <a:pt x="722934" y="321525"/>
              </a:lnTo>
              <a:lnTo>
                <a:pt x="844664" y="321525"/>
              </a:lnTo>
              <a:lnTo>
                <a:pt x="844664" y="142278"/>
              </a:lnTo>
              <a:close/>
            </a:path>
            <a:path w="1861820" h="467994">
              <a:moveTo>
                <a:pt x="844664" y="103555"/>
              </a:moveTo>
              <a:lnTo>
                <a:pt x="794562" y="103555"/>
              </a:lnTo>
              <a:lnTo>
                <a:pt x="794562" y="140779"/>
              </a:lnTo>
              <a:lnTo>
                <a:pt x="844664" y="140779"/>
              </a:lnTo>
              <a:lnTo>
                <a:pt x="844664" y="103555"/>
              </a:lnTo>
              <a:close/>
            </a:path>
            <a:path w="1861820" h="467994">
              <a:moveTo>
                <a:pt x="86906" y="17805"/>
              </a:moveTo>
              <a:lnTo>
                <a:pt x="0" y="17805"/>
              </a:lnTo>
              <a:lnTo>
                <a:pt x="0" y="62001"/>
              </a:lnTo>
              <a:lnTo>
                <a:pt x="65074" y="62001"/>
              </a:lnTo>
              <a:lnTo>
                <a:pt x="65074" y="263906"/>
              </a:lnTo>
              <a:lnTo>
                <a:pt x="71746" y="304549"/>
              </a:lnTo>
              <a:lnTo>
                <a:pt x="90760" y="334764"/>
              </a:lnTo>
              <a:lnTo>
                <a:pt x="120613" y="353593"/>
              </a:lnTo>
              <a:lnTo>
                <a:pt x="159804" y="360083"/>
              </a:lnTo>
              <a:lnTo>
                <a:pt x="271703" y="360083"/>
              </a:lnTo>
              <a:lnTo>
                <a:pt x="271703" y="312483"/>
              </a:lnTo>
              <a:lnTo>
                <a:pt x="159804" y="312483"/>
              </a:lnTo>
              <a:lnTo>
                <a:pt x="140396" y="309023"/>
              </a:lnTo>
              <a:lnTo>
                <a:pt x="126588" y="298642"/>
              </a:lnTo>
              <a:lnTo>
                <a:pt x="118336" y="281338"/>
              </a:lnTo>
              <a:lnTo>
                <a:pt x="115595" y="257111"/>
              </a:lnTo>
              <a:lnTo>
                <a:pt x="115595" y="46494"/>
              </a:lnTo>
              <a:lnTo>
                <a:pt x="113341" y="35325"/>
              </a:lnTo>
              <a:lnTo>
                <a:pt x="107194" y="26206"/>
              </a:lnTo>
              <a:lnTo>
                <a:pt x="98075" y="20059"/>
              </a:lnTo>
              <a:lnTo>
                <a:pt x="86906" y="17805"/>
              </a:lnTo>
              <a:close/>
            </a:path>
            <a:path w="1861820" h="467994">
              <a:moveTo>
                <a:pt x="1728470" y="97142"/>
              </a:moveTo>
              <a:lnTo>
                <a:pt x="1682052" y="107716"/>
              </a:lnTo>
              <a:lnTo>
                <a:pt x="1646861" y="136653"/>
              </a:lnTo>
              <a:lnTo>
                <a:pt x="1624540" y="179775"/>
              </a:lnTo>
              <a:lnTo>
                <a:pt x="1616735" y="232905"/>
              </a:lnTo>
              <a:lnTo>
                <a:pt x="1624471" y="285682"/>
              </a:lnTo>
              <a:lnTo>
                <a:pt x="1646675" y="328018"/>
              </a:lnTo>
              <a:lnTo>
                <a:pt x="1681843" y="356167"/>
              </a:lnTo>
              <a:lnTo>
                <a:pt x="1728470" y="366382"/>
              </a:lnTo>
              <a:lnTo>
                <a:pt x="1754495" y="363814"/>
              </a:lnTo>
              <a:lnTo>
                <a:pt x="1777750" y="355923"/>
              </a:lnTo>
              <a:lnTo>
                <a:pt x="1797155" y="342432"/>
              </a:lnTo>
              <a:lnTo>
                <a:pt x="1811629" y="323062"/>
              </a:lnTo>
              <a:lnTo>
                <a:pt x="1861731" y="323062"/>
              </a:lnTo>
              <a:lnTo>
                <a:pt x="1861731" y="321183"/>
              </a:lnTo>
              <a:lnTo>
                <a:pt x="1740001" y="321183"/>
              </a:lnTo>
              <a:lnTo>
                <a:pt x="1710646" y="313820"/>
              </a:lnTo>
              <a:lnTo>
                <a:pt x="1688574" y="294038"/>
              </a:lnTo>
              <a:lnTo>
                <a:pt x="1674677" y="265295"/>
              </a:lnTo>
              <a:lnTo>
                <a:pt x="1669846" y="231051"/>
              </a:lnTo>
              <a:lnTo>
                <a:pt x="1674751" y="196965"/>
              </a:lnTo>
              <a:lnTo>
                <a:pt x="1688765" y="168576"/>
              </a:lnTo>
              <a:lnTo>
                <a:pt x="1710860" y="149140"/>
              </a:lnTo>
              <a:lnTo>
                <a:pt x="1740001" y="141935"/>
              </a:lnTo>
              <a:lnTo>
                <a:pt x="1861731" y="141935"/>
              </a:lnTo>
              <a:lnTo>
                <a:pt x="1861731" y="140449"/>
              </a:lnTo>
              <a:lnTo>
                <a:pt x="1811629" y="140449"/>
              </a:lnTo>
              <a:lnTo>
                <a:pt x="1798353" y="121922"/>
              </a:lnTo>
              <a:lnTo>
                <a:pt x="1779441" y="108342"/>
              </a:lnTo>
              <a:lnTo>
                <a:pt x="1755833" y="99988"/>
              </a:lnTo>
              <a:lnTo>
                <a:pt x="1728470" y="97142"/>
              </a:lnTo>
              <a:close/>
            </a:path>
            <a:path w="1861820" h="467994">
              <a:moveTo>
                <a:pt x="1861731" y="323062"/>
              </a:moveTo>
              <a:lnTo>
                <a:pt x="1811629" y="323062"/>
              </a:lnTo>
              <a:lnTo>
                <a:pt x="1811609" y="357200"/>
              </a:lnTo>
              <a:lnTo>
                <a:pt x="1811489" y="358597"/>
              </a:lnTo>
              <a:lnTo>
                <a:pt x="1811426" y="359752"/>
              </a:lnTo>
              <a:lnTo>
                <a:pt x="1861642" y="359752"/>
              </a:lnTo>
              <a:lnTo>
                <a:pt x="1861731" y="323062"/>
              </a:lnTo>
              <a:close/>
            </a:path>
            <a:path w="1861820" h="467994">
              <a:moveTo>
                <a:pt x="1861731" y="141935"/>
              </a:moveTo>
              <a:lnTo>
                <a:pt x="1740001" y="141935"/>
              </a:lnTo>
              <a:lnTo>
                <a:pt x="1768767" y="149077"/>
              </a:lnTo>
              <a:lnTo>
                <a:pt x="1790533" y="168448"/>
              </a:lnTo>
              <a:lnTo>
                <a:pt x="1804315" y="196970"/>
              </a:lnTo>
              <a:lnTo>
                <a:pt x="1809127" y="231546"/>
              </a:lnTo>
              <a:lnTo>
                <a:pt x="1804384" y="265927"/>
              </a:lnTo>
              <a:lnTo>
                <a:pt x="1790719" y="294476"/>
              </a:lnTo>
              <a:lnTo>
                <a:pt x="1768976" y="313969"/>
              </a:lnTo>
              <a:lnTo>
                <a:pt x="1740001" y="321183"/>
              </a:lnTo>
              <a:lnTo>
                <a:pt x="1861731" y="321183"/>
              </a:lnTo>
              <a:lnTo>
                <a:pt x="1861731" y="141935"/>
              </a:lnTo>
              <a:close/>
            </a:path>
            <a:path w="1861820" h="467994">
              <a:moveTo>
                <a:pt x="1861731" y="103212"/>
              </a:moveTo>
              <a:lnTo>
                <a:pt x="1811629" y="103212"/>
              </a:lnTo>
              <a:lnTo>
                <a:pt x="1811629" y="140449"/>
              </a:lnTo>
              <a:lnTo>
                <a:pt x="1861731" y="140449"/>
              </a:lnTo>
              <a:lnTo>
                <a:pt x="1861731" y="103212"/>
              </a:lnTo>
              <a:close/>
            </a:path>
          </a:pathLst>
        </a:custGeom>
        <a:solidFill>
          <a:srgbClr val="2800FF"/>
        </a:solidFill>
      </xdr:spPr>
      <xdr:txBody>
        <a:bodyPr wrap="square" lIns="0" tIns="0" rIns="0" bIns="0" rtlCol="0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 editAs="oneCell">
    <xdr:from>
      <xdr:col>9</xdr:col>
      <xdr:colOff>625475</xdr:colOff>
      <xdr:row>23</xdr:row>
      <xdr:rowOff>120650</xdr:rowOff>
    </xdr:from>
    <xdr:to>
      <xdr:col>20</xdr:col>
      <xdr:colOff>305243</xdr:colOff>
      <xdr:row>58</xdr:row>
      <xdr:rowOff>54449</xdr:rowOff>
    </xdr:to>
    <xdr:pic>
      <xdr:nvPicPr>
        <xdr:cNvPr id="3" name="object 3">
          <a:extLst>
            <a:ext uri="{FF2B5EF4-FFF2-40B4-BE49-F238E27FC236}">
              <a16:creationId xmlns:a16="http://schemas.microsoft.com/office/drawing/2014/main" id="{B68FE8B7-F957-4447-9F97-0A5C942F589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83475" y="3778250"/>
          <a:ext cx="8061768" cy="5490049"/>
        </a:xfrm>
        <a:prstGeom prst="rect">
          <a:avLst/>
        </a:prstGeom>
      </xdr:spPr>
    </xdr:pic>
    <xdr:clientData/>
  </xdr:twoCellAnchor>
  <xdr:twoCellAnchor>
    <xdr:from>
      <xdr:col>1</xdr:col>
      <xdr:colOff>615950</xdr:colOff>
      <xdr:row>25</xdr:row>
      <xdr:rowOff>82550</xdr:rowOff>
    </xdr:from>
    <xdr:to>
      <xdr:col>9</xdr:col>
      <xdr:colOff>476000</xdr:colOff>
      <xdr:row>33</xdr:row>
      <xdr:rowOff>94952</xdr:rowOff>
    </xdr:to>
    <xdr:sp macro="" textlink="">
      <xdr:nvSpPr>
        <xdr:cNvPr id="4" name="object 4">
          <a:extLst>
            <a:ext uri="{FF2B5EF4-FFF2-40B4-BE49-F238E27FC236}">
              <a16:creationId xmlns:a16="http://schemas.microsoft.com/office/drawing/2014/main" id="{9BDF91B8-01BC-4761-9FA5-88CF27D9B4FA}"/>
            </a:ext>
          </a:extLst>
        </xdr:cNvPr>
        <xdr:cNvSpPr txBox="1">
          <a:spLocks noGrp="1"/>
        </xdr:cNvSpPr>
      </xdr:nvSpPr>
      <xdr:spPr>
        <a:xfrm>
          <a:off x="1377950" y="4057650"/>
          <a:ext cx="5956050" cy="1282402"/>
        </a:xfrm>
        <a:prstGeom prst="rect">
          <a:avLst/>
        </a:prstGeom>
      </xdr:spPr>
      <xdr:txBody>
        <a:bodyPr vert="horz" wrap="square" lIns="0" tIns="127000" rIns="0" bIns="0" rtlCol="0">
          <a:spAutoFit/>
        </a:bodyPr>
        <a:lstStyle>
          <a:lvl1pPr>
            <a:defRPr sz="2000" b="1" i="0">
              <a:solidFill>
                <a:srgbClr val="2800FF"/>
              </a:solidFill>
              <a:latin typeface="Arial"/>
              <a:ea typeface="+mj-ea"/>
              <a:cs typeface="Arial"/>
            </a:defRPr>
          </a:lvl1pPr>
        </a:lstStyle>
        <a:p>
          <a:pPr marL="12700" marR="5080">
            <a:lnSpc>
              <a:spcPts val="4500"/>
            </a:lnSpc>
            <a:spcBef>
              <a:spcPts val="1000"/>
            </a:spcBef>
          </a:pP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Appendix Tables</a:t>
          </a:r>
          <a:br>
            <a:rPr lang="es-ES" sz="4500" b="0" spc="190">
              <a:solidFill>
                <a:srgbClr val="000000"/>
              </a:solidFill>
              <a:latin typeface="Tahoma"/>
              <a:cs typeface="Tahoma"/>
            </a:rPr>
          </a:b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FY-2025</a:t>
          </a:r>
          <a:endParaRPr sz="4500">
            <a:latin typeface="Tahoma"/>
            <a:cs typeface="Tahom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U60"/>
  <sheetViews>
    <sheetView topLeftCell="A7" workbookViewId="0">
      <selection activeCell="G3" sqref="G3"/>
    </sheetView>
  </sheetViews>
  <sheetFormatPr baseColWidth="10" defaultColWidth="10.81640625" defaultRowHeight="12.5"/>
  <cols>
    <col min="1" max="16384" width="10.81640625" style="39"/>
  </cols>
  <sheetData>
    <row r="12" spans="2:21" ht="13" thickBot="1"/>
    <row r="13" spans="2:21"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2"/>
    </row>
    <row r="14" spans="2:21">
      <c r="B14" s="43"/>
      <c r="U14" s="44"/>
    </row>
    <row r="15" spans="2:21">
      <c r="B15" s="43"/>
      <c r="U15" s="44"/>
    </row>
    <row r="16" spans="2:21">
      <c r="B16" s="43"/>
      <c r="U16" s="44"/>
    </row>
    <row r="17" spans="2:21">
      <c r="B17" s="43"/>
      <c r="U17" s="44"/>
    </row>
    <row r="18" spans="2:21">
      <c r="B18" s="43"/>
      <c r="U18" s="44"/>
    </row>
    <row r="19" spans="2:21">
      <c r="B19" s="43"/>
      <c r="U19" s="44"/>
    </row>
    <row r="20" spans="2:21">
      <c r="B20" s="43"/>
      <c r="U20" s="44"/>
    </row>
    <row r="21" spans="2:21">
      <c r="B21" s="43"/>
      <c r="U21" s="44"/>
    </row>
    <row r="22" spans="2:21">
      <c r="B22" s="43"/>
      <c r="U22" s="44"/>
    </row>
    <row r="23" spans="2:21">
      <c r="B23" s="43"/>
      <c r="U23" s="44"/>
    </row>
    <row r="24" spans="2:21">
      <c r="B24" s="43"/>
      <c r="U24" s="44"/>
    </row>
    <row r="25" spans="2:21">
      <c r="B25" s="43"/>
      <c r="U25" s="44"/>
    </row>
    <row r="26" spans="2:21">
      <c r="B26" s="43"/>
      <c r="U26" s="44"/>
    </row>
    <row r="27" spans="2:21">
      <c r="B27" s="43"/>
      <c r="U27" s="44"/>
    </row>
    <row r="28" spans="2:21">
      <c r="B28" s="43"/>
      <c r="U28" s="44"/>
    </row>
    <row r="29" spans="2:21">
      <c r="B29" s="43"/>
      <c r="U29" s="44"/>
    </row>
    <row r="30" spans="2:21">
      <c r="B30" s="43"/>
      <c r="U30" s="44"/>
    </row>
    <row r="31" spans="2:21">
      <c r="B31" s="43"/>
      <c r="U31" s="44"/>
    </row>
    <row r="32" spans="2:21">
      <c r="B32" s="43"/>
      <c r="U32" s="44"/>
    </row>
    <row r="33" spans="2:21">
      <c r="B33" s="43"/>
      <c r="U33" s="44"/>
    </row>
    <row r="34" spans="2:21">
      <c r="B34" s="43"/>
      <c r="U34" s="44"/>
    </row>
    <row r="35" spans="2:21">
      <c r="B35" s="43"/>
      <c r="U35" s="44"/>
    </row>
    <row r="36" spans="2:21">
      <c r="B36" s="43"/>
      <c r="U36" s="44"/>
    </row>
    <row r="37" spans="2:21">
      <c r="B37" s="43"/>
      <c r="U37" s="44"/>
    </row>
    <row r="38" spans="2:21">
      <c r="B38" s="43"/>
      <c r="U38" s="44"/>
    </row>
    <row r="39" spans="2:21">
      <c r="B39" s="43"/>
      <c r="U39" s="44"/>
    </row>
    <row r="40" spans="2:21">
      <c r="B40" s="43"/>
      <c r="U40" s="44"/>
    </row>
    <row r="41" spans="2:21">
      <c r="B41" s="43"/>
      <c r="U41" s="44"/>
    </row>
    <row r="42" spans="2:21">
      <c r="B42" s="43"/>
      <c r="U42" s="44"/>
    </row>
    <row r="43" spans="2:21">
      <c r="B43" s="43"/>
      <c r="U43" s="44"/>
    </row>
    <row r="44" spans="2:21">
      <c r="B44" s="43"/>
      <c r="U44" s="44"/>
    </row>
    <row r="45" spans="2:21">
      <c r="B45" s="43"/>
      <c r="U45" s="44"/>
    </row>
    <row r="46" spans="2:21">
      <c r="B46" s="43"/>
      <c r="U46" s="44"/>
    </row>
    <row r="47" spans="2:21">
      <c r="B47" s="43"/>
      <c r="U47" s="44"/>
    </row>
    <row r="48" spans="2:21">
      <c r="B48" s="43"/>
      <c r="U48" s="44"/>
    </row>
    <row r="49" spans="2:21">
      <c r="B49" s="43"/>
      <c r="U49" s="44"/>
    </row>
    <row r="50" spans="2:21">
      <c r="B50" s="43"/>
      <c r="U50" s="44"/>
    </row>
    <row r="51" spans="2:21">
      <c r="B51" s="43"/>
      <c r="U51" s="44"/>
    </row>
    <row r="52" spans="2:21">
      <c r="B52" s="43"/>
      <c r="U52" s="44"/>
    </row>
    <row r="53" spans="2:21">
      <c r="B53" s="43"/>
      <c r="U53" s="44"/>
    </row>
    <row r="54" spans="2:21">
      <c r="B54" s="43"/>
      <c r="U54" s="44"/>
    </row>
    <row r="55" spans="2:21">
      <c r="B55" s="43"/>
      <c r="U55" s="44"/>
    </row>
    <row r="56" spans="2:21">
      <c r="B56" s="43"/>
      <c r="U56" s="44"/>
    </row>
    <row r="57" spans="2:21">
      <c r="B57" s="43"/>
      <c r="U57" s="44"/>
    </row>
    <row r="58" spans="2:21">
      <c r="B58" s="43"/>
      <c r="U58" s="44"/>
    </row>
    <row r="59" spans="2:21">
      <c r="B59" s="43"/>
      <c r="U59" s="44"/>
    </row>
    <row r="60" spans="2:21" ht="13" thickBot="1">
      <c r="B60" s="45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81"/>
  <sheetViews>
    <sheetView topLeftCell="A22" zoomScale="80" zoomScaleNormal="80" workbookViewId="0">
      <selection activeCell="J52" sqref="J52"/>
    </sheetView>
  </sheetViews>
  <sheetFormatPr baseColWidth="10" defaultColWidth="13.1796875" defaultRowHeight="12.5"/>
  <cols>
    <col min="1" max="1" width="13.1796875" style="39"/>
    <col min="2" max="2" width="26.54296875" style="39" customWidth="1"/>
    <col min="3" max="3" width="29.81640625" style="39" customWidth="1"/>
    <col min="4" max="4" width="16.81640625" style="39" customWidth="1"/>
    <col min="5" max="7" width="14.54296875" style="39" customWidth="1"/>
    <col min="8" max="8" width="3.7265625" style="65" customWidth="1"/>
    <col min="9" max="9" width="13.1796875" style="39"/>
    <col min="10" max="10" width="25.54296875" style="39" customWidth="1"/>
    <col min="11" max="11" width="45.54296875" style="39" customWidth="1"/>
    <col min="12" max="16384" width="13.1796875" style="39"/>
  </cols>
  <sheetData>
    <row r="3" spans="2:15" ht="15.65" customHeight="1">
      <c r="B3" s="250" t="s">
        <v>170</v>
      </c>
      <c r="C3" s="250"/>
      <c r="D3" s="250"/>
      <c r="E3" s="250"/>
      <c r="F3" s="250"/>
      <c r="G3" s="160"/>
      <c r="H3" s="161"/>
      <c r="I3" s="160"/>
      <c r="J3" s="241" t="s">
        <v>176</v>
      </c>
      <c r="K3" s="241"/>
      <c r="L3" s="241"/>
      <c r="M3" s="241"/>
      <c r="N3" s="241"/>
    </row>
    <row r="4" spans="2:15" ht="15" customHeight="1"/>
    <row r="5" spans="2:15" ht="30.75" customHeight="1" thickBot="1">
      <c r="B5" s="107" t="s">
        <v>2</v>
      </c>
      <c r="C5" s="107"/>
      <c r="D5" s="146" t="s">
        <v>68</v>
      </c>
      <c r="E5" s="146" t="s">
        <v>69</v>
      </c>
      <c r="F5" s="146" t="s">
        <v>3</v>
      </c>
      <c r="G5" s="118"/>
      <c r="H5" s="148"/>
      <c r="I5" s="102"/>
      <c r="J5" s="107" t="s">
        <v>2</v>
      </c>
      <c r="K5" s="107"/>
      <c r="L5" s="146" t="s">
        <v>68</v>
      </c>
      <c r="M5" s="146" t="s">
        <v>69</v>
      </c>
      <c r="N5" s="146" t="s">
        <v>4</v>
      </c>
      <c r="O5" s="118"/>
    </row>
    <row r="6" spans="2:15" ht="15" customHeight="1" thickBot="1">
      <c r="B6" s="145" t="s">
        <v>156</v>
      </c>
      <c r="C6" s="145"/>
      <c r="D6" s="140">
        <v>5172383000</v>
      </c>
      <c r="E6" s="114">
        <v>4843444000</v>
      </c>
      <c r="F6" s="111">
        <v>6.7914277526487404E-2</v>
      </c>
      <c r="G6" s="135"/>
      <c r="H6" s="149"/>
      <c r="I6" s="102"/>
      <c r="J6" s="145" t="s">
        <v>156</v>
      </c>
      <c r="K6" s="145"/>
      <c r="L6" s="140">
        <f>+D6</f>
        <v>5172383000</v>
      </c>
      <c r="M6" s="114">
        <f t="shared" ref="M6:N6" si="0">+E6</f>
        <v>4843444000</v>
      </c>
      <c r="N6" s="111">
        <f t="shared" si="0"/>
        <v>6.7914277526487404E-2</v>
      </c>
      <c r="O6" s="135"/>
    </row>
    <row r="7" spans="2:15" ht="15" customHeight="1" thickBot="1">
      <c r="C7" s="215" t="s">
        <v>207</v>
      </c>
      <c r="D7" s="113">
        <v>4204675000</v>
      </c>
      <c r="E7" s="113">
        <v>3892207000</v>
      </c>
      <c r="F7" s="142">
        <v>8.0280416740425201E-2</v>
      </c>
      <c r="G7" s="135"/>
      <c r="H7" s="149"/>
      <c r="I7" s="102"/>
      <c r="K7" s="222" t="s">
        <v>179</v>
      </c>
      <c r="L7" s="113">
        <f t="shared" ref="L7:L17" si="1">+D7</f>
        <v>4204675000</v>
      </c>
      <c r="M7" s="113">
        <f t="shared" ref="M7:M17" si="2">+E7</f>
        <v>3892207000</v>
      </c>
      <c r="N7" s="142">
        <f t="shared" ref="N7:N17" si="3">+F7</f>
        <v>8.0280416740425201E-2</v>
      </c>
      <c r="O7" s="135"/>
    </row>
    <row r="8" spans="2:15" ht="15" customHeight="1" thickBot="1">
      <c r="C8" s="215" t="s">
        <v>157</v>
      </c>
      <c r="D8" s="115">
        <v>899963000</v>
      </c>
      <c r="E8" s="113">
        <v>889981000</v>
      </c>
      <c r="F8" s="142">
        <v>1.12159697791301E-2</v>
      </c>
      <c r="G8" s="135"/>
      <c r="H8" s="149"/>
      <c r="I8" s="102"/>
      <c r="K8" s="215" t="s">
        <v>158</v>
      </c>
      <c r="L8" s="115">
        <f t="shared" si="1"/>
        <v>899963000</v>
      </c>
      <c r="M8" s="113">
        <f t="shared" si="2"/>
        <v>889981000</v>
      </c>
      <c r="N8" s="142">
        <f t="shared" si="3"/>
        <v>1.12159697791301E-2</v>
      </c>
      <c r="O8" s="135"/>
    </row>
    <row r="9" spans="2:15" ht="15" customHeight="1" thickBot="1">
      <c r="C9" s="215" t="s">
        <v>159</v>
      </c>
      <c r="D9" s="108">
        <v>306323000</v>
      </c>
      <c r="E9" s="113">
        <v>273421000</v>
      </c>
      <c r="F9" s="142">
        <v>0.12033457561782</v>
      </c>
      <c r="G9" s="135"/>
      <c r="H9" s="149"/>
      <c r="I9" s="102"/>
      <c r="K9" s="215" t="s">
        <v>160</v>
      </c>
      <c r="L9" s="108">
        <f t="shared" si="1"/>
        <v>306323000</v>
      </c>
      <c r="M9" s="113">
        <f t="shared" si="2"/>
        <v>273421000</v>
      </c>
      <c r="N9" s="142">
        <f t="shared" si="3"/>
        <v>0.12033457561782</v>
      </c>
      <c r="O9" s="135"/>
    </row>
    <row r="10" spans="2:15" ht="15" customHeight="1" thickBot="1">
      <c r="C10" s="216" t="s">
        <v>208</v>
      </c>
      <c r="D10" s="115">
        <v>17989000</v>
      </c>
      <c r="E10" s="115">
        <v>18543000</v>
      </c>
      <c r="F10" s="142">
        <v>-2.9876503262686802E-2</v>
      </c>
      <c r="G10" s="135"/>
      <c r="I10" s="102"/>
      <c r="K10" s="216" t="s">
        <v>177</v>
      </c>
      <c r="L10" s="115">
        <f t="shared" si="1"/>
        <v>17989000</v>
      </c>
      <c r="M10" s="115">
        <f t="shared" si="2"/>
        <v>18543000</v>
      </c>
      <c r="N10" s="142">
        <f t="shared" si="3"/>
        <v>-2.9876503262686802E-2</v>
      </c>
      <c r="O10" s="135"/>
    </row>
    <row r="11" spans="2:15" ht="15" customHeight="1" thickBot="1">
      <c r="C11" s="217" t="s">
        <v>161</v>
      </c>
      <c r="D11" s="185">
        <v>-256.56700000000001</v>
      </c>
      <c r="E11" s="185">
        <v>-230.708</v>
      </c>
      <c r="F11" s="142">
        <v>-0.112085406661234</v>
      </c>
      <c r="G11" s="135"/>
      <c r="H11" s="149"/>
      <c r="I11" s="102"/>
      <c r="K11" s="215" t="s">
        <v>162</v>
      </c>
      <c r="L11" s="185">
        <f t="shared" si="1"/>
        <v>-256.56700000000001</v>
      </c>
      <c r="M11" s="185">
        <f t="shared" si="2"/>
        <v>-230.708</v>
      </c>
      <c r="N11" s="142">
        <f t="shared" si="3"/>
        <v>-0.112085406661234</v>
      </c>
      <c r="O11" s="135"/>
    </row>
    <row r="12" spans="2:15" ht="15" customHeight="1" thickBot="1">
      <c r="B12" s="147" t="s">
        <v>163</v>
      </c>
      <c r="C12" s="218"/>
      <c r="D12" s="114">
        <v>4781470000</v>
      </c>
      <c r="E12" s="114">
        <v>4436248000</v>
      </c>
      <c r="F12" s="111">
        <v>7.7818462809112504E-2</v>
      </c>
      <c r="G12" s="135"/>
      <c r="H12" s="149"/>
      <c r="I12" s="102"/>
      <c r="J12" s="147" t="s">
        <v>164</v>
      </c>
      <c r="K12" s="218"/>
      <c r="L12" s="114">
        <f t="shared" si="1"/>
        <v>4781470000</v>
      </c>
      <c r="M12" s="114">
        <f t="shared" si="2"/>
        <v>4436248000</v>
      </c>
      <c r="N12" s="111">
        <f t="shared" si="3"/>
        <v>7.7818462809112504E-2</v>
      </c>
      <c r="O12" s="135"/>
    </row>
    <row r="13" spans="2:15" ht="15" customHeight="1" thickBot="1">
      <c r="C13" s="215" t="s">
        <v>172</v>
      </c>
      <c r="D13" s="115">
        <v>4781470000</v>
      </c>
      <c r="E13" s="115">
        <v>4436248000</v>
      </c>
      <c r="F13" s="142">
        <v>7.7818462809112504E-2</v>
      </c>
      <c r="G13" s="135"/>
      <c r="H13" s="149"/>
      <c r="I13" s="102"/>
      <c r="K13" s="215" t="s">
        <v>165</v>
      </c>
      <c r="L13" s="115">
        <f t="shared" si="1"/>
        <v>4781470000</v>
      </c>
      <c r="M13" s="115">
        <f t="shared" si="2"/>
        <v>4436248000</v>
      </c>
      <c r="N13" s="142">
        <f t="shared" si="3"/>
        <v>7.7818462809112504E-2</v>
      </c>
      <c r="O13" s="135"/>
    </row>
    <row r="14" spans="2:15" ht="15" customHeight="1" thickBot="1">
      <c r="B14" s="145" t="s">
        <v>166</v>
      </c>
      <c r="C14" s="218"/>
      <c r="D14" s="114">
        <v>3643060000</v>
      </c>
      <c r="E14" s="114">
        <v>3763591000</v>
      </c>
      <c r="F14" s="111">
        <v>-3.2025530935747198E-2</v>
      </c>
      <c r="G14" s="135"/>
      <c r="H14" s="149"/>
      <c r="I14" s="102"/>
      <c r="J14" s="145" t="s">
        <v>167</v>
      </c>
      <c r="K14" s="218"/>
      <c r="L14" s="114">
        <f t="shared" si="1"/>
        <v>3643060000</v>
      </c>
      <c r="M14" s="114">
        <f t="shared" si="2"/>
        <v>3763591000</v>
      </c>
      <c r="N14" s="111">
        <f t="shared" si="3"/>
        <v>-3.2025530935747198E-2</v>
      </c>
      <c r="O14" s="135"/>
    </row>
    <row r="15" spans="2:15" ht="15" customHeight="1" thickBot="1">
      <c r="C15" s="219" t="s">
        <v>207</v>
      </c>
      <c r="D15" s="115">
        <v>3643060000</v>
      </c>
      <c r="E15" s="115">
        <v>3763591000</v>
      </c>
      <c r="F15" s="142">
        <v>-3.2025530935747198E-2</v>
      </c>
      <c r="G15" s="135"/>
      <c r="H15" s="149"/>
      <c r="I15" s="102"/>
      <c r="K15" s="219" t="s">
        <v>179</v>
      </c>
      <c r="L15" s="141">
        <f t="shared" si="1"/>
        <v>3643060000</v>
      </c>
      <c r="M15" s="141">
        <f t="shared" si="2"/>
        <v>3763591000</v>
      </c>
      <c r="N15" s="142">
        <f t="shared" si="3"/>
        <v>-3.2025530935747198E-2</v>
      </c>
      <c r="O15" s="135"/>
    </row>
    <row r="16" spans="2:15" ht="15" customHeight="1" thickBot="1">
      <c r="B16" s="225" t="s">
        <v>161</v>
      </c>
      <c r="C16" s="145"/>
      <c r="D16" s="191">
        <v>-60.671999999999997</v>
      </c>
      <c r="E16" s="191">
        <v>-57.749000000000002</v>
      </c>
      <c r="F16" s="111">
        <v>-5.0615595075239397E-2</v>
      </c>
      <c r="G16" s="135"/>
      <c r="H16" s="149"/>
      <c r="I16" s="102"/>
      <c r="J16" s="225" t="s">
        <v>162</v>
      </c>
      <c r="K16" s="145"/>
      <c r="L16" s="191">
        <f t="shared" si="1"/>
        <v>-60.671999999999997</v>
      </c>
      <c r="M16" s="191">
        <f t="shared" si="2"/>
        <v>-57.749000000000002</v>
      </c>
      <c r="N16" s="111">
        <f t="shared" si="3"/>
        <v>-5.0615595075239397E-2</v>
      </c>
      <c r="O16" s="135"/>
    </row>
    <row r="17" spans="2:15" ht="14.15" customHeight="1" thickBot="1">
      <c r="B17" s="145" t="s">
        <v>168</v>
      </c>
      <c r="C17" s="145"/>
      <c r="D17" s="116">
        <v>13536241000</v>
      </c>
      <c r="E17" s="116">
        <v>12985534000</v>
      </c>
      <c r="F17" s="111">
        <v>4.2409268652332702E-2</v>
      </c>
      <c r="G17" s="135"/>
      <c r="H17" s="149"/>
      <c r="I17" s="102"/>
      <c r="J17" s="145" t="s">
        <v>178</v>
      </c>
      <c r="K17" s="145"/>
      <c r="L17" s="116">
        <f t="shared" si="1"/>
        <v>13536241000</v>
      </c>
      <c r="M17" s="116">
        <f t="shared" si="2"/>
        <v>12985534000</v>
      </c>
      <c r="N17" s="111">
        <f t="shared" si="3"/>
        <v>4.2409268652332702E-2</v>
      </c>
      <c r="O17" s="135"/>
    </row>
    <row r="18" spans="2:15" ht="15" customHeight="1">
      <c r="C18" s="143"/>
      <c r="D18" s="144"/>
      <c r="E18" s="144"/>
      <c r="F18" s="112"/>
      <c r="G18" s="135"/>
      <c r="H18" s="149"/>
      <c r="I18" s="102"/>
      <c r="K18" s="143"/>
      <c r="L18" s="144"/>
      <c r="M18" s="144"/>
      <c r="N18" s="112"/>
      <c r="O18" s="135"/>
    </row>
    <row r="19" spans="2:15" ht="15" customHeight="1">
      <c r="C19" s="143"/>
      <c r="D19" s="144"/>
      <c r="E19" s="144"/>
      <c r="F19" s="112"/>
      <c r="G19" s="135"/>
      <c r="H19" s="149"/>
      <c r="I19" s="102"/>
      <c r="K19" s="143"/>
      <c r="L19" s="144"/>
      <c r="M19" s="144"/>
      <c r="N19" s="112"/>
      <c r="O19" s="135"/>
    </row>
    <row r="20" spans="2:15" ht="15" customHeight="1">
      <c r="B20" s="241" t="s">
        <v>173</v>
      </c>
      <c r="C20" s="241"/>
      <c r="D20" s="241"/>
      <c r="E20" s="241"/>
      <c r="F20" s="241"/>
      <c r="G20" s="241"/>
      <c r="H20" s="150"/>
      <c r="I20" s="102"/>
      <c r="J20" s="241" t="s">
        <v>180</v>
      </c>
      <c r="K20" s="241"/>
      <c r="L20" s="241"/>
      <c r="M20" s="241"/>
      <c r="N20" s="241"/>
      <c r="O20" s="241"/>
    </row>
    <row r="21" spans="2:15" ht="15" customHeight="1">
      <c r="C21" s="117"/>
      <c r="D21" s="249"/>
      <c r="E21" s="249"/>
      <c r="F21" s="249"/>
      <c r="G21" s="134"/>
      <c r="H21" s="151"/>
      <c r="I21" s="102"/>
      <c r="K21" s="117"/>
      <c r="L21" s="249"/>
      <c r="M21" s="249"/>
      <c r="N21" s="249"/>
      <c r="O21" s="134"/>
    </row>
    <row r="22" spans="2:15" ht="30" customHeight="1" thickBot="1">
      <c r="B22" s="107" t="s">
        <v>2</v>
      </c>
      <c r="C22" s="107"/>
      <c r="D22" s="146" t="s">
        <v>68</v>
      </c>
      <c r="E22" s="146" t="s">
        <v>69</v>
      </c>
      <c r="F22" s="146" t="s">
        <v>3</v>
      </c>
      <c r="G22" s="118"/>
      <c r="H22" s="148"/>
      <c r="I22" s="102"/>
      <c r="J22" s="107" t="s">
        <v>2</v>
      </c>
      <c r="K22" s="107"/>
      <c r="L22" s="146" t="s">
        <v>68</v>
      </c>
      <c r="M22" s="146" t="s">
        <v>69</v>
      </c>
      <c r="N22" s="146" t="s">
        <v>4</v>
      </c>
      <c r="O22" s="118"/>
    </row>
    <row r="23" spans="2:15" ht="15" customHeight="1" thickBot="1">
      <c r="B23" s="145" t="s">
        <v>156</v>
      </c>
      <c r="C23" s="164"/>
      <c r="D23" s="140">
        <v>1180702000</v>
      </c>
      <c r="E23" s="140">
        <v>1144292000</v>
      </c>
      <c r="F23" s="112">
        <v>3.1818801494723402E-2</v>
      </c>
      <c r="G23" s="135"/>
      <c r="H23" s="149"/>
      <c r="I23" s="102"/>
      <c r="J23" s="145" t="s">
        <v>156</v>
      </c>
      <c r="K23" s="164"/>
      <c r="L23" s="140">
        <f>+D23</f>
        <v>1180702000</v>
      </c>
      <c r="M23" s="114">
        <f t="shared" ref="M23:M34" si="4">+E23</f>
        <v>1144292000</v>
      </c>
      <c r="N23" s="111">
        <f t="shared" ref="N23:N34" si="5">+F23</f>
        <v>3.1818801494723402E-2</v>
      </c>
      <c r="O23" s="135"/>
    </row>
    <row r="24" spans="2:15" ht="15" customHeight="1" thickBot="1">
      <c r="C24" s="215" t="s">
        <v>207</v>
      </c>
      <c r="D24" s="113">
        <v>419956000</v>
      </c>
      <c r="E24" s="115">
        <v>388802000</v>
      </c>
      <c r="F24" s="167">
        <v>8.0128188641005002E-2</v>
      </c>
      <c r="G24" s="135"/>
      <c r="H24" s="149"/>
      <c r="I24" s="102"/>
      <c r="K24" s="222" t="s">
        <v>179</v>
      </c>
      <c r="L24" s="113">
        <f t="shared" ref="L24:L34" si="6">+D24</f>
        <v>419956000</v>
      </c>
      <c r="M24" s="113">
        <f t="shared" si="4"/>
        <v>388802000</v>
      </c>
      <c r="N24" s="142">
        <f t="shared" si="5"/>
        <v>8.0128188641005002E-2</v>
      </c>
      <c r="O24" s="135"/>
    </row>
    <row r="25" spans="2:15" ht="15" customHeight="1" thickBot="1">
      <c r="C25" s="215" t="s">
        <v>157</v>
      </c>
      <c r="D25" s="115">
        <v>731798000</v>
      </c>
      <c r="E25" s="115">
        <v>726422000</v>
      </c>
      <c r="F25" s="167">
        <v>7.4006569184303901E-3</v>
      </c>
      <c r="G25" s="135"/>
      <c r="H25" s="149"/>
      <c r="I25" s="102"/>
      <c r="K25" s="215" t="s">
        <v>158</v>
      </c>
      <c r="L25" s="115">
        <f t="shared" si="6"/>
        <v>731798000</v>
      </c>
      <c r="M25" s="113">
        <f t="shared" si="4"/>
        <v>726422000</v>
      </c>
      <c r="N25" s="142">
        <f t="shared" si="5"/>
        <v>7.4006569184303901E-3</v>
      </c>
      <c r="O25" s="135"/>
    </row>
    <row r="26" spans="2:15" ht="15" customHeight="1" thickBot="1">
      <c r="C26" s="215" t="s">
        <v>159</v>
      </c>
      <c r="D26" s="115">
        <v>111722000</v>
      </c>
      <c r="E26" s="108">
        <v>101955000</v>
      </c>
      <c r="F26" s="167">
        <v>9.5797165416114896E-2</v>
      </c>
      <c r="G26" s="135"/>
      <c r="H26" s="149"/>
      <c r="I26" s="102"/>
      <c r="K26" s="215" t="s">
        <v>160</v>
      </c>
      <c r="L26" s="108">
        <f t="shared" si="6"/>
        <v>111722000</v>
      </c>
      <c r="M26" s="113">
        <f t="shared" si="4"/>
        <v>101955000</v>
      </c>
      <c r="N26" s="142">
        <f t="shared" si="5"/>
        <v>9.5797165416114896E-2</v>
      </c>
      <c r="O26" s="135"/>
    </row>
    <row r="27" spans="2:15" ht="15" customHeight="1" thickBot="1">
      <c r="C27" s="216" t="s">
        <v>208</v>
      </c>
      <c r="D27" s="115">
        <v>17551000</v>
      </c>
      <c r="E27" s="115">
        <v>18017000</v>
      </c>
      <c r="F27" s="142">
        <v>-2.5864461342065902E-2</v>
      </c>
      <c r="G27" s="135"/>
      <c r="H27" s="149"/>
      <c r="I27" s="102"/>
      <c r="K27" s="216" t="s">
        <v>177</v>
      </c>
      <c r="L27" s="115">
        <f t="shared" si="6"/>
        <v>17551000</v>
      </c>
      <c r="M27" s="115">
        <f t="shared" si="4"/>
        <v>18017000</v>
      </c>
      <c r="N27" s="142">
        <f t="shared" si="5"/>
        <v>-2.5864461342065902E-2</v>
      </c>
      <c r="O27" s="135"/>
    </row>
    <row r="28" spans="2:15" ht="15" customHeight="1" thickBot="1">
      <c r="C28" s="215" t="s">
        <v>161</v>
      </c>
      <c r="D28" s="184">
        <v>-100.325</v>
      </c>
      <c r="E28" s="184">
        <v>-90.903999999999996</v>
      </c>
      <c r="F28" s="142">
        <v>-0.103636803661005</v>
      </c>
      <c r="G28" s="135"/>
      <c r="H28" s="149"/>
      <c r="I28" s="102"/>
      <c r="J28" s="226"/>
      <c r="K28" s="215" t="s">
        <v>162</v>
      </c>
      <c r="L28" s="185">
        <f t="shared" si="6"/>
        <v>-100.325</v>
      </c>
      <c r="M28" s="185">
        <f t="shared" si="4"/>
        <v>-90.903999999999996</v>
      </c>
      <c r="N28" s="142">
        <f t="shared" si="5"/>
        <v>-0.103636803661005</v>
      </c>
      <c r="O28" s="135"/>
    </row>
    <row r="29" spans="2:15" ht="15" customHeight="1" thickBot="1">
      <c r="B29" s="147" t="s">
        <v>163</v>
      </c>
      <c r="C29" s="220"/>
      <c r="D29" s="140">
        <v>434037000</v>
      </c>
      <c r="E29" s="140">
        <v>402246000</v>
      </c>
      <c r="F29" s="112">
        <v>7.9033725630584195E-2</v>
      </c>
      <c r="G29" s="135"/>
      <c r="H29" s="149"/>
      <c r="I29" s="102"/>
      <c r="J29" s="147" t="s">
        <v>164</v>
      </c>
      <c r="K29" s="220"/>
      <c r="L29" s="114">
        <f t="shared" si="6"/>
        <v>434037000</v>
      </c>
      <c r="M29" s="114">
        <f t="shared" si="4"/>
        <v>402246000</v>
      </c>
      <c r="N29" s="111">
        <f t="shared" si="5"/>
        <v>7.9033725630584195E-2</v>
      </c>
      <c r="O29" s="135"/>
    </row>
    <row r="30" spans="2:15" ht="15" customHeight="1" thickBot="1">
      <c r="C30" s="215" t="s">
        <v>172</v>
      </c>
      <c r="D30" s="115">
        <v>434037000</v>
      </c>
      <c r="E30" s="113">
        <v>402246000</v>
      </c>
      <c r="F30" s="167">
        <v>7.9033725630584195E-2</v>
      </c>
      <c r="G30" s="135"/>
      <c r="H30" s="149"/>
      <c r="I30" s="102"/>
      <c r="K30" s="215" t="s">
        <v>165</v>
      </c>
      <c r="L30" s="115">
        <f t="shared" si="6"/>
        <v>434037000</v>
      </c>
      <c r="M30" s="115">
        <f t="shared" si="4"/>
        <v>402246000</v>
      </c>
      <c r="N30" s="142">
        <f t="shared" si="5"/>
        <v>7.9033725630584195E-2</v>
      </c>
      <c r="O30" s="135"/>
    </row>
    <row r="31" spans="2:15" ht="15" customHeight="1" thickBot="1">
      <c r="B31" s="145" t="s">
        <v>166</v>
      </c>
      <c r="C31" s="221"/>
      <c r="D31" s="109">
        <v>200164000</v>
      </c>
      <c r="E31" s="110">
        <v>216066000</v>
      </c>
      <c r="F31" s="166">
        <v>-7.3597882128608794E-2</v>
      </c>
      <c r="G31" s="135"/>
      <c r="H31" s="149"/>
      <c r="I31" s="102"/>
      <c r="J31" s="145" t="s">
        <v>167</v>
      </c>
      <c r="K31" s="221"/>
      <c r="L31" s="114">
        <f t="shared" si="6"/>
        <v>200164000</v>
      </c>
      <c r="M31" s="114">
        <f t="shared" si="4"/>
        <v>216066000</v>
      </c>
      <c r="N31" s="111">
        <f t="shared" si="5"/>
        <v>-7.3597882128608794E-2</v>
      </c>
      <c r="O31" s="135"/>
    </row>
    <row r="32" spans="2:15" ht="15" customHeight="1" thickBot="1">
      <c r="C32" s="219" t="s">
        <v>207</v>
      </c>
      <c r="D32" s="113">
        <v>200164000</v>
      </c>
      <c r="E32" s="113">
        <v>216066000</v>
      </c>
      <c r="F32" s="167">
        <v>-7.3597882128608794E-2</v>
      </c>
      <c r="G32" s="135"/>
      <c r="H32" s="149"/>
      <c r="I32" s="102"/>
      <c r="K32" s="219" t="s">
        <v>179</v>
      </c>
      <c r="L32" s="141">
        <f t="shared" si="6"/>
        <v>200164000</v>
      </c>
      <c r="M32" s="141">
        <f t="shared" si="4"/>
        <v>216066000</v>
      </c>
      <c r="N32" s="142">
        <f t="shared" si="5"/>
        <v>-7.3597882128608794E-2</v>
      </c>
      <c r="O32" s="135"/>
    </row>
    <row r="33" spans="2:15" ht="15" customHeight="1" thickBot="1">
      <c r="B33" s="225" t="s">
        <v>161</v>
      </c>
      <c r="C33" s="119"/>
      <c r="D33" s="191">
        <v>-6.1920000000000002</v>
      </c>
      <c r="E33" s="191">
        <v>-5.8540000000000001</v>
      </c>
      <c r="F33" s="166">
        <v>-5.7738298599248297E-2</v>
      </c>
      <c r="G33" s="135"/>
      <c r="H33" s="149"/>
      <c r="I33" s="102"/>
      <c r="J33" s="225" t="s">
        <v>162</v>
      </c>
      <c r="K33" s="119"/>
      <c r="L33" s="191">
        <f t="shared" si="6"/>
        <v>-6.1920000000000002</v>
      </c>
      <c r="M33" s="191">
        <f t="shared" si="4"/>
        <v>-5.8540000000000001</v>
      </c>
      <c r="N33" s="111">
        <f t="shared" si="5"/>
        <v>-5.7738298599248297E-2</v>
      </c>
      <c r="O33" s="135"/>
    </row>
    <row r="34" spans="2:15" ht="15" customHeight="1" thickBot="1">
      <c r="B34" s="145" t="s">
        <v>171</v>
      </c>
      <c r="C34" s="165"/>
      <c r="D34" s="140">
        <v>1808711000</v>
      </c>
      <c r="E34" s="140">
        <v>1756750000</v>
      </c>
      <c r="F34" s="166">
        <v>2.9577913761206699E-2</v>
      </c>
      <c r="G34" s="135"/>
      <c r="H34" s="149"/>
      <c r="I34" s="102"/>
      <c r="J34" s="145" t="s">
        <v>169</v>
      </c>
      <c r="K34" s="165"/>
      <c r="L34" s="116">
        <f t="shared" si="6"/>
        <v>1808711000</v>
      </c>
      <c r="M34" s="116">
        <f t="shared" si="4"/>
        <v>1756750000</v>
      </c>
      <c r="N34" s="111">
        <f t="shared" si="5"/>
        <v>2.9577913761206699E-2</v>
      </c>
      <c r="O34" s="135"/>
    </row>
    <row r="35" spans="2:15" ht="15" customHeight="1">
      <c r="C35" s="121"/>
      <c r="D35" s="244"/>
      <c r="E35" s="245"/>
      <c r="F35" s="245"/>
      <c r="I35" s="102"/>
      <c r="K35" s="121"/>
      <c r="L35" s="244"/>
      <c r="M35" s="245"/>
      <c r="N35" s="245"/>
    </row>
    <row r="36" spans="2:15" ht="15" customHeight="1">
      <c r="C36" s="121"/>
      <c r="D36" s="162"/>
      <c r="E36" s="163"/>
      <c r="F36" s="163"/>
      <c r="I36" s="102"/>
      <c r="K36" s="121"/>
      <c r="L36" s="162"/>
      <c r="M36" s="163"/>
      <c r="N36" s="163"/>
    </row>
    <row r="37" spans="2:15" ht="15" customHeight="1">
      <c r="B37" s="241" t="s">
        <v>174</v>
      </c>
      <c r="C37" s="241"/>
      <c r="D37" s="241"/>
      <c r="E37" s="241"/>
      <c r="F37" s="241"/>
      <c r="I37" s="102"/>
      <c r="J37" s="241" t="s">
        <v>204</v>
      </c>
      <c r="K37" s="241"/>
      <c r="L37" s="241"/>
      <c r="M37" s="241"/>
      <c r="N37" s="241"/>
    </row>
    <row r="38" spans="2:15" ht="15" customHeight="1">
      <c r="C38" s="121"/>
      <c r="D38" s="162"/>
      <c r="E38" s="163"/>
      <c r="F38" s="163"/>
      <c r="I38" s="102"/>
      <c r="K38" s="121"/>
      <c r="L38" s="162"/>
      <c r="M38" s="163"/>
      <c r="N38" s="163"/>
    </row>
    <row r="39" spans="2:15" ht="28.5" customHeight="1" thickBot="1">
      <c r="B39" s="242" t="s">
        <v>2</v>
      </c>
      <c r="C39" s="243"/>
      <c r="D39" s="146" t="s">
        <v>68</v>
      </c>
      <c r="E39" s="146" t="s">
        <v>69</v>
      </c>
      <c r="F39" s="146" t="s">
        <v>3</v>
      </c>
      <c r="G39" s="118"/>
      <c r="H39" s="148"/>
      <c r="I39" s="102"/>
      <c r="J39" s="242" t="s">
        <v>2</v>
      </c>
      <c r="K39" s="243"/>
      <c r="L39" s="146" t="s">
        <v>68</v>
      </c>
      <c r="M39" s="146" t="s">
        <v>69</v>
      </c>
      <c r="N39" s="146" t="s">
        <v>4</v>
      </c>
      <c r="O39" s="118"/>
    </row>
    <row r="40" spans="2:15" ht="15" customHeight="1" thickBot="1">
      <c r="B40" s="174" t="s">
        <v>156</v>
      </c>
      <c r="C40" s="173"/>
      <c r="D40" s="192">
        <v>191.25299999999999</v>
      </c>
      <c r="E40" s="193">
        <v>201.90501800000001</v>
      </c>
      <c r="F40" s="223">
        <v>-5.2757569403252901E-2</v>
      </c>
      <c r="G40" s="136"/>
      <c r="H40" s="152"/>
      <c r="I40" s="102"/>
      <c r="J40" s="174" t="s">
        <v>156</v>
      </c>
      <c r="K40" s="173"/>
      <c r="L40" s="192">
        <f>+D40</f>
        <v>191.25299999999999</v>
      </c>
      <c r="M40" s="193">
        <f t="shared" ref="M40:N40" si="7">+E40</f>
        <v>201.90501800000001</v>
      </c>
      <c r="N40" s="223">
        <f t="shared" si="7"/>
        <v>-5.2757569403252901E-2</v>
      </c>
      <c r="O40" s="136"/>
    </row>
    <row r="41" spans="2:15" ht="15" customHeight="1" thickBot="1">
      <c r="B41" s="170" t="s">
        <v>163</v>
      </c>
      <c r="C41" s="175"/>
      <c r="D41" s="192">
        <v>133.69999999999999</v>
      </c>
      <c r="E41" s="194">
        <v>120.9003534</v>
      </c>
      <c r="F41" s="224">
        <v>0.10586938946036201</v>
      </c>
      <c r="G41" s="136"/>
      <c r="H41" s="152"/>
      <c r="I41" s="102"/>
      <c r="J41" s="170" t="s">
        <v>164</v>
      </c>
      <c r="K41" s="175"/>
      <c r="L41" s="192">
        <f t="shared" ref="L41:L48" si="8">+D41</f>
        <v>133.69999999999999</v>
      </c>
      <c r="M41" s="194">
        <f t="shared" ref="M41:M48" si="9">+E41</f>
        <v>120.9003534</v>
      </c>
      <c r="N41" s="224">
        <f t="shared" ref="N41:N48" si="10">+F41</f>
        <v>0.10586938946036201</v>
      </c>
      <c r="O41" s="136"/>
    </row>
    <row r="42" spans="2:15" ht="15" customHeight="1" thickBot="1">
      <c r="B42" s="170" t="s">
        <v>166</v>
      </c>
      <c r="C42" s="176"/>
      <c r="D42" s="192">
        <v>53.226999999999997</v>
      </c>
      <c r="E42" s="192">
        <v>62.574628529999998</v>
      </c>
      <c r="F42" s="223">
        <v>-0.14938368392420401</v>
      </c>
      <c r="G42" s="136"/>
      <c r="H42" s="152"/>
      <c r="I42" s="102"/>
      <c r="J42" s="170" t="s">
        <v>167</v>
      </c>
      <c r="K42" s="176"/>
      <c r="L42" s="192">
        <f t="shared" si="8"/>
        <v>53.226999999999997</v>
      </c>
      <c r="M42" s="192">
        <f t="shared" si="9"/>
        <v>62.574628529999998</v>
      </c>
      <c r="N42" s="223">
        <f t="shared" si="10"/>
        <v>-0.14938368392420401</v>
      </c>
      <c r="O42" s="136"/>
    </row>
    <row r="43" spans="2:15" ht="15" customHeight="1" thickBot="1">
      <c r="B43" s="171" t="s">
        <v>175</v>
      </c>
      <c r="C43" s="177"/>
      <c r="D43" s="195">
        <f>+'P&amp;L'!C12</f>
        <v>378.17999999999984</v>
      </c>
      <c r="E43" s="195">
        <f>+'P&amp;L'!D12</f>
        <v>385.38000000000011</v>
      </c>
      <c r="F43" s="224">
        <f>+'P&amp;L'!E12</f>
        <v>-1.8682858477347741E-2</v>
      </c>
      <c r="G43" s="137"/>
      <c r="H43" s="153"/>
      <c r="I43" s="102"/>
      <c r="J43" s="171" t="s">
        <v>182</v>
      </c>
      <c r="K43" s="177"/>
      <c r="L43" s="195">
        <f t="shared" si="8"/>
        <v>378.17999999999984</v>
      </c>
      <c r="M43" s="195">
        <f t="shared" si="9"/>
        <v>385.38000000000011</v>
      </c>
      <c r="N43" s="166">
        <f t="shared" si="10"/>
        <v>-1.8682858477347741E-2</v>
      </c>
      <c r="O43" s="137"/>
    </row>
    <row r="44" spans="2:15" ht="15" customHeight="1" thickBot="1">
      <c r="B44" s="172" t="s">
        <v>50</v>
      </c>
      <c r="C44" s="121"/>
      <c r="D44" s="184">
        <f>+'P&amp;L'!C14</f>
        <v>-4.6289999999999996</v>
      </c>
      <c r="E44" s="184">
        <f>+'P&amp;L'!D14</f>
        <v>-3.887</v>
      </c>
      <c r="F44" s="235">
        <f>+'P&amp;L'!E14</f>
        <v>-0.19089271932081275</v>
      </c>
      <c r="G44" s="136"/>
      <c r="H44" s="152"/>
      <c r="I44" s="102"/>
      <c r="J44" s="172" t="s">
        <v>151</v>
      </c>
      <c r="K44" s="121"/>
      <c r="L44" s="184">
        <f t="shared" si="8"/>
        <v>-4.6289999999999996</v>
      </c>
      <c r="M44" s="184">
        <f t="shared" si="9"/>
        <v>-3.887</v>
      </c>
      <c r="N44" s="198">
        <f t="shared" si="10"/>
        <v>-0.19089271932081275</v>
      </c>
      <c r="O44" s="136"/>
    </row>
    <row r="45" spans="2:15" ht="15" customHeight="1" thickBot="1">
      <c r="B45" s="172" t="s">
        <v>51</v>
      </c>
      <c r="C45" s="178"/>
      <c r="D45" s="184">
        <f>+'P&amp;L'!C15</f>
        <v>-61.484000000000002</v>
      </c>
      <c r="E45" s="184">
        <f>+'P&amp;L'!D15</f>
        <v>-61.767000000000003</v>
      </c>
      <c r="F45" s="235">
        <f>+'P&amp;L'!E15</f>
        <v>4.5817345831916656E-3</v>
      </c>
      <c r="G45" s="136"/>
      <c r="H45" s="152"/>
      <c r="I45" s="102"/>
      <c r="J45" s="172" t="s">
        <v>24</v>
      </c>
      <c r="K45" s="178"/>
      <c r="L45" s="184">
        <f t="shared" si="8"/>
        <v>-61.484000000000002</v>
      </c>
      <c r="M45" s="184">
        <f t="shared" si="9"/>
        <v>-61.767000000000003</v>
      </c>
      <c r="N45" s="198">
        <f t="shared" si="10"/>
        <v>4.5817345831916656E-3</v>
      </c>
      <c r="O45" s="136"/>
    </row>
    <row r="46" spans="2:15" ht="15" customHeight="1" thickBot="1">
      <c r="B46" s="172" t="s">
        <v>52</v>
      </c>
      <c r="C46" s="178"/>
      <c r="D46" s="196">
        <f>+'P&amp;L'!C16</f>
        <v>5.6029999999999998</v>
      </c>
      <c r="E46" s="196">
        <f>+'P&amp;L'!D16</f>
        <v>5.18</v>
      </c>
      <c r="F46" s="235">
        <f>+'P&amp;L'!E16</f>
        <v>8.166023166023173E-2</v>
      </c>
      <c r="G46" s="136"/>
      <c r="H46" s="152"/>
      <c r="I46" s="102"/>
      <c r="J46" s="172" t="s">
        <v>181</v>
      </c>
      <c r="K46" s="178"/>
      <c r="L46" s="196">
        <f t="shared" si="8"/>
        <v>5.6029999999999998</v>
      </c>
      <c r="M46" s="196">
        <f t="shared" si="9"/>
        <v>5.18</v>
      </c>
      <c r="N46" s="198">
        <f t="shared" si="10"/>
        <v>8.166023166023173E-2</v>
      </c>
      <c r="O46" s="136"/>
    </row>
    <row r="47" spans="2:15" ht="15" customHeight="1" thickBot="1">
      <c r="B47" s="172" t="s">
        <v>53</v>
      </c>
      <c r="C47" s="180"/>
      <c r="D47" s="196">
        <f>+'P&amp;L'!C17</f>
        <v>0.73099999999999998</v>
      </c>
      <c r="E47" s="196">
        <f>+'P&amp;L'!D17</f>
        <v>1.2719999999999998</v>
      </c>
      <c r="F47" s="235">
        <f>+'P&amp;L'!E17</f>
        <v>-0.42531446540880491</v>
      </c>
      <c r="G47" s="136"/>
      <c r="H47" s="152"/>
      <c r="I47" s="102"/>
      <c r="J47" s="172" t="s">
        <v>142</v>
      </c>
      <c r="K47" s="180"/>
      <c r="L47" s="196">
        <f t="shared" si="8"/>
        <v>0.73099999999999998</v>
      </c>
      <c r="M47" s="197">
        <f t="shared" si="9"/>
        <v>1.2719999999999998</v>
      </c>
      <c r="N47" s="198">
        <f t="shared" si="10"/>
        <v>-0.42531446540880491</v>
      </c>
      <c r="O47" s="136"/>
    </row>
    <row r="48" spans="2:15" ht="15" customHeight="1" thickBot="1">
      <c r="B48" s="171" t="s">
        <v>28</v>
      </c>
      <c r="C48" s="125"/>
      <c r="D48" s="195">
        <f>+'P&amp;L'!C18</f>
        <v>318.40099999999984</v>
      </c>
      <c r="E48" s="195">
        <f>+'P&amp;L'!D18</f>
        <v>326.17800000000011</v>
      </c>
      <c r="F48" s="224">
        <f>+'P&amp;L'!E18</f>
        <v>-2.3842809754184069E-2</v>
      </c>
      <c r="G48" s="137"/>
      <c r="H48" s="153"/>
      <c r="I48" s="102"/>
      <c r="J48" s="171" t="s">
        <v>143</v>
      </c>
      <c r="K48" s="182"/>
      <c r="L48" s="195">
        <f t="shared" si="8"/>
        <v>318.40099999999984</v>
      </c>
      <c r="M48" s="195">
        <f t="shared" si="9"/>
        <v>326.17800000000011</v>
      </c>
      <c r="N48" s="166">
        <f t="shared" si="10"/>
        <v>-2.3842809754184069E-2</v>
      </c>
      <c r="O48" s="137"/>
    </row>
    <row r="49" spans="2:14" ht="15" customHeight="1">
      <c r="C49" s="181"/>
      <c r="D49" s="126"/>
      <c r="E49" s="126"/>
      <c r="F49" s="179"/>
      <c r="G49" s="103"/>
      <c r="H49" s="154"/>
      <c r="I49" s="102"/>
      <c r="N49" s="183"/>
    </row>
    <row r="50" spans="2:14" ht="15" customHeight="1">
      <c r="B50" s="169"/>
      <c r="C50" s="246"/>
      <c r="D50" s="247"/>
      <c r="E50" s="247"/>
      <c r="F50" s="247"/>
      <c r="G50" s="104"/>
      <c r="H50" s="155"/>
      <c r="I50" s="102"/>
      <c r="J50" s="102"/>
    </row>
    <row r="51" spans="2:14" ht="15" customHeight="1">
      <c r="B51" s="168"/>
      <c r="C51" s="121"/>
      <c r="D51" s="240"/>
      <c r="E51" s="240"/>
      <c r="F51" s="240"/>
      <c r="G51" s="134"/>
      <c r="H51" s="151"/>
      <c r="I51" s="102"/>
      <c r="J51" s="102"/>
    </row>
    <row r="52" spans="2:14" ht="30" customHeight="1">
      <c r="C52" s="123"/>
      <c r="D52" s="124"/>
      <c r="E52" s="124"/>
      <c r="F52" s="124"/>
      <c r="G52" s="118"/>
      <c r="H52" s="148"/>
      <c r="I52" s="102"/>
      <c r="J52" s="102"/>
    </row>
    <row r="53" spans="2:14" ht="15" customHeight="1">
      <c r="C53" s="125"/>
      <c r="D53" s="127"/>
      <c r="E53" s="127"/>
      <c r="F53" s="128"/>
      <c r="G53" s="138"/>
      <c r="H53" s="156"/>
      <c r="I53" s="102"/>
      <c r="J53" s="102"/>
    </row>
    <row r="54" spans="2:14" ht="15" customHeight="1">
      <c r="C54" s="129"/>
      <c r="D54" s="130"/>
      <c r="E54" s="130"/>
      <c r="F54" s="131"/>
      <c r="G54" s="139"/>
      <c r="H54" s="157"/>
      <c r="I54" s="102"/>
      <c r="J54" s="102"/>
    </row>
    <row r="55" spans="2:14" ht="15" customHeight="1">
      <c r="C55" s="129"/>
      <c r="D55" s="130"/>
      <c r="E55" s="130"/>
      <c r="F55" s="131"/>
      <c r="G55" s="139"/>
      <c r="H55" s="157"/>
      <c r="I55" s="102"/>
      <c r="J55" s="102"/>
    </row>
    <row r="56" spans="2:14" ht="15" customHeight="1">
      <c r="C56" s="129"/>
      <c r="D56" s="130"/>
      <c r="E56" s="130"/>
      <c r="F56" s="131"/>
      <c r="G56" s="139"/>
      <c r="H56" s="157"/>
      <c r="I56" s="102"/>
      <c r="J56" s="102"/>
    </row>
    <row r="57" spans="2:14" ht="15" customHeight="1">
      <c r="C57" s="129"/>
      <c r="D57" s="130"/>
      <c r="E57" s="130"/>
      <c r="F57" s="131"/>
      <c r="G57" s="139"/>
      <c r="H57" s="157"/>
      <c r="I57" s="102"/>
      <c r="J57" s="102"/>
    </row>
    <row r="58" spans="2:14" ht="15" customHeight="1">
      <c r="C58" s="129"/>
      <c r="D58" s="130"/>
      <c r="E58" s="130"/>
      <c r="F58" s="131"/>
      <c r="G58" s="139"/>
      <c r="H58" s="157"/>
      <c r="I58" s="102"/>
      <c r="J58" s="102"/>
    </row>
    <row r="59" spans="2:14" ht="15" customHeight="1">
      <c r="C59" s="122"/>
      <c r="D59" s="127"/>
      <c r="E59" s="127"/>
      <c r="F59" s="128"/>
      <c r="G59" s="138"/>
      <c r="H59" s="156"/>
      <c r="I59" s="102"/>
      <c r="J59" s="102"/>
    </row>
    <row r="60" spans="2:14" ht="15" customHeight="1">
      <c r="C60" s="120"/>
      <c r="D60" s="130"/>
      <c r="E60" s="130"/>
      <c r="F60" s="131"/>
      <c r="G60" s="139"/>
      <c r="H60" s="157"/>
      <c r="I60" s="102"/>
      <c r="J60" s="102"/>
    </row>
    <row r="61" spans="2:14" ht="15" customHeight="1">
      <c r="C61" s="120"/>
      <c r="D61" s="130"/>
      <c r="E61" s="130"/>
      <c r="F61" s="131"/>
      <c r="G61" s="139"/>
      <c r="H61" s="157"/>
      <c r="I61" s="102"/>
      <c r="J61" s="102"/>
    </row>
    <row r="62" spans="2:14" ht="15" customHeight="1">
      <c r="C62" s="120"/>
      <c r="D62" s="130"/>
      <c r="E62" s="130"/>
      <c r="F62" s="131"/>
      <c r="G62" s="139"/>
      <c r="H62" s="157"/>
      <c r="I62" s="102"/>
      <c r="J62" s="102"/>
    </row>
    <row r="63" spans="2:14" ht="15" customHeight="1">
      <c r="C63" s="120"/>
      <c r="D63" s="130"/>
      <c r="E63" s="130"/>
      <c r="F63" s="131"/>
      <c r="G63" s="139"/>
      <c r="H63" s="157"/>
      <c r="I63" s="102"/>
      <c r="J63" s="102"/>
    </row>
    <row r="64" spans="2:14" ht="15" customHeight="1">
      <c r="C64" s="120"/>
      <c r="D64" s="130"/>
      <c r="E64" s="130"/>
      <c r="F64" s="131"/>
      <c r="G64" s="139"/>
      <c r="H64" s="157"/>
      <c r="I64" s="102"/>
    </row>
    <row r="65" spans="3:10" ht="15" customHeight="1">
      <c r="C65" s="125"/>
      <c r="D65" s="126"/>
      <c r="E65" s="126"/>
      <c r="F65" s="126"/>
      <c r="G65" s="103"/>
      <c r="H65" s="154"/>
      <c r="I65" s="102"/>
    </row>
    <row r="66" spans="3:10" ht="15" customHeight="1">
      <c r="C66" s="248"/>
      <c r="D66" s="248"/>
      <c r="E66" s="248"/>
      <c r="F66" s="248"/>
      <c r="G66" s="105"/>
      <c r="H66" s="158"/>
      <c r="I66" s="102"/>
      <c r="J66" s="102"/>
    </row>
    <row r="67" spans="3:10" ht="15" customHeight="1">
      <c r="C67" s="121"/>
      <c r="D67" s="240"/>
      <c r="E67" s="240"/>
      <c r="F67" s="240"/>
      <c r="G67" s="134"/>
      <c r="H67" s="151"/>
      <c r="I67" s="102"/>
      <c r="J67" s="102"/>
    </row>
    <row r="68" spans="3:10" ht="15" customHeight="1">
      <c r="C68" s="123"/>
      <c r="D68" s="124"/>
      <c r="E68" s="124"/>
      <c r="F68" s="124"/>
      <c r="G68" s="118"/>
      <c r="H68" s="148"/>
      <c r="I68" s="102"/>
      <c r="J68" s="102"/>
    </row>
    <row r="69" spans="3:10" ht="15" customHeight="1">
      <c r="C69" s="122"/>
      <c r="D69" s="132"/>
      <c r="E69" s="132"/>
      <c r="F69" s="128"/>
      <c r="G69" s="138"/>
      <c r="H69" s="156"/>
      <c r="I69" s="102"/>
      <c r="J69" s="102"/>
    </row>
    <row r="70" spans="3:10" ht="15" customHeight="1">
      <c r="C70" s="121"/>
      <c r="D70" s="133"/>
      <c r="E70" s="133"/>
      <c r="F70" s="131"/>
      <c r="G70" s="139"/>
      <c r="H70" s="157"/>
      <c r="I70" s="102"/>
      <c r="J70" s="102"/>
    </row>
    <row r="71" spans="3:10" ht="15" customHeight="1">
      <c r="C71" s="122"/>
      <c r="D71" s="132"/>
      <c r="E71" s="132"/>
      <c r="F71" s="128"/>
      <c r="G71" s="138"/>
      <c r="H71" s="156"/>
      <c r="I71" s="102"/>
      <c r="J71" s="102"/>
    </row>
    <row r="72" spans="3:10" ht="15" customHeight="1">
      <c r="C72" s="121"/>
      <c r="D72" s="133"/>
      <c r="E72" s="133"/>
      <c r="F72" s="131"/>
      <c r="G72" s="139"/>
      <c r="H72" s="157"/>
      <c r="I72" s="102"/>
    </row>
    <row r="73" spans="3:10" ht="15" customHeight="1">
      <c r="C73" s="125"/>
      <c r="D73" s="126"/>
      <c r="E73" s="126"/>
      <c r="F73" s="126"/>
      <c r="G73" s="103"/>
      <c r="H73" s="154"/>
      <c r="I73" s="102"/>
    </row>
    <row r="74" spans="3:10" ht="15" customHeight="1">
      <c r="C74" s="248"/>
      <c r="D74" s="248"/>
      <c r="E74" s="248"/>
      <c r="F74" s="248"/>
      <c r="G74" s="105"/>
      <c r="H74" s="158"/>
      <c r="I74" s="102"/>
      <c r="J74" s="102"/>
    </row>
    <row r="75" spans="3:10" ht="15" customHeight="1">
      <c r="C75" s="121"/>
      <c r="D75" s="240"/>
      <c r="E75" s="240"/>
      <c r="F75" s="240"/>
      <c r="G75" s="134"/>
      <c r="H75" s="151"/>
      <c r="I75" s="102"/>
      <c r="J75" s="102"/>
    </row>
    <row r="76" spans="3:10" ht="15" customHeight="1">
      <c r="C76" s="123"/>
      <c r="D76" s="124"/>
      <c r="E76" s="124"/>
      <c r="F76" s="124"/>
      <c r="G76" s="118"/>
      <c r="H76" s="148"/>
      <c r="I76" s="102"/>
      <c r="J76" s="102"/>
    </row>
    <row r="77" spans="3:10" ht="15" customHeight="1">
      <c r="C77" s="122"/>
      <c r="D77" s="127"/>
      <c r="E77" s="127"/>
      <c r="F77" s="128"/>
      <c r="G77" s="138"/>
      <c r="H77" s="156"/>
      <c r="I77" s="102"/>
      <c r="J77" s="102"/>
    </row>
    <row r="78" spans="3:10" ht="15" customHeight="1">
      <c r="C78" s="121"/>
      <c r="D78" s="130"/>
      <c r="E78" s="130"/>
      <c r="F78" s="131"/>
      <c r="G78" s="139"/>
      <c r="H78" s="157"/>
      <c r="I78" s="102"/>
      <c r="J78" s="102"/>
    </row>
    <row r="79" spans="3:10" ht="15" customHeight="1">
      <c r="C79" s="122"/>
      <c r="D79" s="127"/>
      <c r="E79" s="127"/>
      <c r="F79" s="128"/>
      <c r="G79" s="138"/>
      <c r="H79" s="156"/>
      <c r="I79" s="102"/>
      <c r="J79" s="102"/>
    </row>
    <row r="80" spans="3:10" ht="15" customHeight="1">
      <c r="C80" s="121"/>
      <c r="D80" s="130"/>
      <c r="E80" s="130"/>
      <c r="F80" s="131"/>
      <c r="G80" s="139"/>
      <c r="H80" s="157"/>
      <c r="I80" s="102"/>
    </row>
    <row r="81" spans="3:8">
      <c r="C81" s="117"/>
      <c r="D81" s="106"/>
      <c r="E81" s="106"/>
      <c r="F81" s="106"/>
      <c r="G81" s="106"/>
      <c r="H81" s="159"/>
    </row>
  </sheetData>
  <mergeCells count="18">
    <mergeCell ref="L21:N21"/>
    <mergeCell ref="L35:N35"/>
    <mergeCell ref="J37:N37"/>
    <mergeCell ref="B3:F3"/>
    <mergeCell ref="J39:K39"/>
    <mergeCell ref="J3:N3"/>
    <mergeCell ref="J20:O20"/>
    <mergeCell ref="D75:F75"/>
    <mergeCell ref="B20:G20"/>
    <mergeCell ref="B37:F37"/>
    <mergeCell ref="B39:C39"/>
    <mergeCell ref="D35:F35"/>
    <mergeCell ref="C50:F50"/>
    <mergeCell ref="D51:F51"/>
    <mergeCell ref="C66:F66"/>
    <mergeCell ref="D67:F67"/>
    <mergeCell ref="C74:F74"/>
    <mergeCell ref="D21:F21"/>
  </mergeCells>
  <pageMargins left="0.7" right="0.7" top="0.75" bottom="0.75" header="0.3" footer="0.3"/>
  <pageSetup paperSize="1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32"/>
  <sheetViews>
    <sheetView showGridLines="0" zoomScaleNormal="100" workbookViewId="0">
      <selection activeCell="P18" sqref="P18"/>
    </sheetView>
  </sheetViews>
  <sheetFormatPr baseColWidth="10" defaultRowHeight="12.5"/>
  <cols>
    <col min="2" max="2" width="50" customWidth="1"/>
    <col min="6" max="7" width="3.453125" customWidth="1"/>
    <col min="8" max="8" width="2.453125" style="1" customWidth="1"/>
    <col min="9" max="10" width="3.453125" customWidth="1"/>
    <col min="11" max="11" width="45.54296875" bestFit="1" customWidth="1"/>
  </cols>
  <sheetData>
    <row r="3" spans="2:14" ht="15.5">
      <c r="B3" s="241" t="s">
        <v>0</v>
      </c>
      <c r="C3" s="241"/>
      <c r="D3" s="241"/>
      <c r="E3" s="241"/>
      <c r="K3" s="241" t="s">
        <v>1</v>
      </c>
      <c r="L3" s="241"/>
      <c r="M3" s="241"/>
      <c r="N3" s="241"/>
    </row>
    <row r="4" spans="2:14">
      <c r="C4" s="2"/>
      <c r="D4" s="2"/>
      <c r="E4" s="2"/>
      <c r="L4" s="2"/>
      <c r="M4" s="2"/>
      <c r="N4" s="2"/>
    </row>
    <row r="5" spans="2:14" ht="23.5" thickBot="1">
      <c r="B5" s="3" t="s">
        <v>2</v>
      </c>
      <c r="C5" s="4" t="s">
        <v>64</v>
      </c>
      <c r="D5" s="4" t="s">
        <v>65</v>
      </c>
      <c r="E5" s="4" t="s">
        <v>3</v>
      </c>
      <c r="K5" s="3" t="s">
        <v>2</v>
      </c>
      <c r="L5" s="4" t="s">
        <v>64</v>
      </c>
      <c r="M5" s="4" t="s">
        <v>65</v>
      </c>
      <c r="N5" s="4" t="s">
        <v>4</v>
      </c>
    </row>
    <row r="6" spans="2:14" ht="13" thickBot="1">
      <c r="B6" s="5" t="s">
        <v>5</v>
      </c>
      <c r="C6" s="35">
        <v>13536.241</v>
      </c>
      <c r="D6" s="35">
        <v>12985.534</v>
      </c>
      <c r="E6" s="6">
        <f>+C6/D6-1</f>
        <v>4.2409268652332743E-2</v>
      </c>
      <c r="K6" s="5" t="s">
        <v>6</v>
      </c>
      <c r="L6" s="35">
        <f>+C6</f>
        <v>13536.241</v>
      </c>
      <c r="M6" s="35">
        <f>+D6</f>
        <v>12985.534</v>
      </c>
      <c r="N6" s="6">
        <f t="shared" ref="N6" si="0">+E6</f>
        <v>4.2409268652332743E-2</v>
      </c>
    </row>
    <row r="7" spans="2:14" ht="13" thickBot="1">
      <c r="B7" s="5" t="s">
        <v>7</v>
      </c>
      <c r="C7" s="35">
        <v>1808.711</v>
      </c>
      <c r="D7" s="35">
        <v>1756.75</v>
      </c>
      <c r="E7" s="6">
        <f>+C7/D7-1</f>
        <v>2.9577913761206887E-2</v>
      </c>
      <c r="K7" s="5" t="s">
        <v>8</v>
      </c>
      <c r="L7" s="35">
        <f t="shared" ref="L7:L27" si="1">+C7</f>
        <v>1808.711</v>
      </c>
      <c r="M7" s="35">
        <f t="shared" ref="M7:M27" si="2">+D7</f>
        <v>1756.75</v>
      </c>
      <c r="N7" s="6">
        <f t="shared" ref="N7:N27" si="3">+E7</f>
        <v>2.9577913761206887E-2</v>
      </c>
    </row>
    <row r="8" spans="2:14" ht="13" thickBot="1">
      <c r="B8" s="7" t="s">
        <v>9</v>
      </c>
      <c r="C8" s="36">
        <v>-1256.384</v>
      </c>
      <c r="D8" s="36">
        <v>-1206.308</v>
      </c>
      <c r="E8" s="9">
        <f>-(+C8/D8-1)</f>
        <v>-4.1511786376281945E-2</v>
      </c>
      <c r="K8" s="7" t="s">
        <v>10</v>
      </c>
      <c r="L8" s="36">
        <f t="shared" si="1"/>
        <v>-1256.384</v>
      </c>
      <c r="M8" s="36">
        <f t="shared" si="2"/>
        <v>-1206.308</v>
      </c>
      <c r="N8" s="9">
        <f t="shared" si="3"/>
        <v>-4.1511786376281945E-2</v>
      </c>
    </row>
    <row r="9" spans="2:14" ht="13" thickBot="1">
      <c r="B9" s="7" t="s">
        <v>11</v>
      </c>
      <c r="C9" s="36">
        <v>-72.680000000000007</v>
      </c>
      <c r="D9" s="36">
        <v>-66.903999999999996</v>
      </c>
      <c r="E9" s="9">
        <f>-(+C9/D9-1)</f>
        <v>-8.6332655745545939E-2</v>
      </c>
      <c r="K9" s="7" t="s">
        <v>12</v>
      </c>
      <c r="L9" s="36">
        <f t="shared" si="1"/>
        <v>-72.680000000000007</v>
      </c>
      <c r="M9" s="36">
        <f t="shared" si="2"/>
        <v>-66.903999999999996</v>
      </c>
      <c r="N9" s="9">
        <f t="shared" si="3"/>
        <v>-8.6332655745545939E-2</v>
      </c>
    </row>
    <row r="10" spans="2:14" ht="13" thickBot="1">
      <c r="B10" s="10" t="s">
        <v>13</v>
      </c>
      <c r="C10" s="36">
        <v>-101.467</v>
      </c>
      <c r="D10" s="36">
        <v>-98.158000000000001</v>
      </c>
      <c r="E10" s="9">
        <f>-(+C10/D10-1)</f>
        <v>-3.3710955805945408E-2</v>
      </c>
      <c r="K10" s="10" t="s">
        <v>14</v>
      </c>
      <c r="L10" s="36">
        <f t="shared" si="1"/>
        <v>-101.467</v>
      </c>
      <c r="M10" s="36">
        <f t="shared" si="2"/>
        <v>-98.158000000000001</v>
      </c>
      <c r="N10" s="9">
        <f t="shared" si="3"/>
        <v>-3.3710955805945408E-2</v>
      </c>
    </row>
    <row r="11" spans="2:14" ht="13" thickBot="1">
      <c r="B11" s="11" t="s">
        <v>15</v>
      </c>
      <c r="C11" s="37">
        <v>-1430.5310000000002</v>
      </c>
      <c r="D11" s="37">
        <v>-1371.37</v>
      </c>
      <c r="E11" s="6">
        <f>-(+C11/D11-1)</f>
        <v>-4.3140071607224995E-2</v>
      </c>
      <c r="K11" s="11" t="s">
        <v>16</v>
      </c>
      <c r="L11" s="37">
        <f t="shared" si="1"/>
        <v>-1430.5310000000002</v>
      </c>
      <c r="M11" s="37">
        <f t="shared" si="2"/>
        <v>-1371.37</v>
      </c>
      <c r="N11" s="6">
        <f t="shared" si="3"/>
        <v>-4.3140071607224995E-2</v>
      </c>
    </row>
    <row r="12" spans="2:14" ht="13" thickBot="1">
      <c r="B12" s="5" t="s">
        <v>17</v>
      </c>
      <c r="C12" s="35">
        <v>378.17999999999984</v>
      </c>
      <c r="D12" s="35">
        <v>385.38000000000011</v>
      </c>
      <c r="E12" s="6">
        <f>+C12/D12-1</f>
        <v>-1.8682858477347741E-2</v>
      </c>
      <c r="K12" s="5" t="s">
        <v>18</v>
      </c>
      <c r="L12" s="35">
        <f t="shared" si="1"/>
        <v>378.17999999999984</v>
      </c>
      <c r="M12" s="35">
        <f t="shared" si="2"/>
        <v>385.38000000000011</v>
      </c>
      <c r="N12" s="6">
        <f t="shared" si="3"/>
        <v>-1.8682858477347741E-2</v>
      </c>
    </row>
    <row r="13" spans="2:14" ht="13" thickBot="1">
      <c r="B13" s="12" t="s">
        <v>19</v>
      </c>
      <c r="C13" s="13">
        <v>0.20908812961274623</v>
      </c>
      <c r="D13" s="13">
        <v>0.21937099758075998</v>
      </c>
      <c r="E13" s="238">
        <f>(C13-D13)*10000</f>
        <v>-102.82867968013754</v>
      </c>
      <c r="K13" s="12" t="s">
        <v>20</v>
      </c>
      <c r="L13" s="13">
        <f t="shared" si="1"/>
        <v>0.20908812961274623</v>
      </c>
      <c r="M13" s="13">
        <f t="shared" si="2"/>
        <v>0.21937099758075998</v>
      </c>
      <c r="N13" s="239">
        <f t="shared" si="3"/>
        <v>-102.82867968013754</v>
      </c>
    </row>
    <row r="14" spans="2:14" ht="13" thickBot="1">
      <c r="B14" s="7" t="s">
        <v>21</v>
      </c>
      <c r="C14" s="38">
        <v>-4.6289999999999996</v>
      </c>
      <c r="D14" s="38">
        <v>-3.887</v>
      </c>
      <c r="E14" s="9">
        <f>-(+C14/D14-1)</f>
        <v>-0.19089271932081275</v>
      </c>
      <c r="K14" s="7" t="s">
        <v>22</v>
      </c>
      <c r="L14" s="38">
        <f t="shared" si="1"/>
        <v>-4.6289999999999996</v>
      </c>
      <c r="M14" s="38">
        <f t="shared" si="2"/>
        <v>-3.887</v>
      </c>
      <c r="N14" s="9">
        <f t="shared" si="3"/>
        <v>-0.19089271932081275</v>
      </c>
    </row>
    <row r="15" spans="2:14" ht="13" thickBot="1">
      <c r="B15" s="7" t="s">
        <v>23</v>
      </c>
      <c r="C15" s="38">
        <v>-61.484000000000002</v>
      </c>
      <c r="D15" s="38">
        <v>-61.767000000000003</v>
      </c>
      <c r="E15" s="9">
        <f>-(+C15/D15-1)</f>
        <v>4.5817345831916656E-3</v>
      </c>
      <c r="K15" s="7" t="s">
        <v>24</v>
      </c>
      <c r="L15" s="38">
        <f t="shared" si="1"/>
        <v>-61.484000000000002</v>
      </c>
      <c r="M15" s="38">
        <f t="shared" si="2"/>
        <v>-61.767000000000003</v>
      </c>
      <c r="N15" s="9">
        <f t="shared" si="3"/>
        <v>4.5817345831916656E-3</v>
      </c>
    </row>
    <row r="16" spans="2:14" ht="13" thickBot="1">
      <c r="B16" s="7" t="s">
        <v>25</v>
      </c>
      <c r="C16" s="36">
        <v>5.6029999999999998</v>
      </c>
      <c r="D16" s="36">
        <v>5.18</v>
      </c>
      <c r="E16" s="9">
        <f>(+C16/D16-1)</f>
        <v>8.166023166023173E-2</v>
      </c>
      <c r="K16" s="7" t="s">
        <v>26</v>
      </c>
      <c r="L16" s="36">
        <f t="shared" si="1"/>
        <v>5.6029999999999998</v>
      </c>
      <c r="M16" s="36">
        <f t="shared" si="2"/>
        <v>5.18</v>
      </c>
      <c r="N16" s="9">
        <f t="shared" si="3"/>
        <v>8.166023166023173E-2</v>
      </c>
    </row>
    <row r="17" spans="2:14" ht="13" thickBot="1">
      <c r="B17" s="7" t="s">
        <v>27</v>
      </c>
      <c r="C17" s="36">
        <v>0.73099999999999998</v>
      </c>
      <c r="D17" s="36">
        <v>1.2719999999999998</v>
      </c>
      <c r="E17" s="9">
        <f>(+C17/D17-1)</f>
        <v>-0.42531446540880491</v>
      </c>
      <c r="K17" s="7" t="s">
        <v>209</v>
      </c>
      <c r="L17" s="36">
        <f t="shared" si="1"/>
        <v>0.73099999999999998</v>
      </c>
      <c r="M17" s="36">
        <f t="shared" si="2"/>
        <v>1.2719999999999998</v>
      </c>
      <c r="N17" s="9">
        <f t="shared" si="3"/>
        <v>-0.42531446540880491</v>
      </c>
    </row>
    <row r="18" spans="2:14" ht="13" thickBot="1">
      <c r="B18" s="5" t="s">
        <v>28</v>
      </c>
      <c r="C18" s="35">
        <v>318.40099999999984</v>
      </c>
      <c r="D18" s="35">
        <v>326.17800000000011</v>
      </c>
      <c r="E18" s="6">
        <f>+C18/D18-1</f>
        <v>-2.3842809754184069E-2</v>
      </c>
      <c r="K18" s="5" t="s">
        <v>29</v>
      </c>
      <c r="L18" s="35">
        <f t="shared" si="1"/>
        <v>318.40099999999984</v>
      </c>
      <c r="M18" s="35">
        <f t="shared" si="2"/>
        <v>326.17800000000011</v>
      </c>
      <c r="N18" s="6">
        <f t="shared" si="3"/>
        <v>-2.3842809754184069E-2</v>
      </c>
    </row>
    <row r="19" spans="2:14" ht="13" thickBot="1">
      <c r="B19" s="14" t="s">
        <v>30</v>
      </c>
      <c r="C19" s="36">
        <v>72.751999999999995</v>
      </c>
      <c r="D19" s="36">
        <v>103.19799999999999</v>
      </c>
      <c r="E19" s="9">
        <f>+C19/D19-1</f>
        <v>-0.29502509738560823</v>
      </c>
      <c r="K19" s="14" t="s">
        <v>31</v>
      </c>
      <c r="L19" s="36">
        <f t="shared" si="1"/>
        <v>72.751999999999995</v>
      </c>
      <c r="M19" s="36">
        <f t="shared" si="2"/>
        <v>103.19799999999999</v>
      </c>
      <c r="N19" s="9">
        <f t="shared" si="3"/>
        <v>-0.29502509738560823</v>
      </c>
    </row>
    <row r="20" spans="2:14" ht="13" thickBot="1">
      <c r="B20" s="7" t="s">
        <v>32</v>
      </c>
      <c r="C20" s="36">
        <v>-9.5950000000000006</v>
      </c>
      <c r="D20" s="36">
        <v>-10.169</v>
      </c>
      <c r="E20" s="9">
        <f>-(+C20/D20-1)</f>
        <v>5.6446061559642047E-2</v>
      </c>
      <c r="K20" s="7" t="s">
        <v>33</v>
      </c>
      <c r="L20" s="36">
        <f t="shared" si="1"/>
        <v>-9.5950000000000006</v>
      </c>
      <c r="M20" s="36">
        <f t="shared" si="2"/>
        <v>-10.169</v>
      </c>
      <c r="N20" s="9">
        <f t="shared" si="3"/>
        <v>5.6446061559642047E-2</v>
      </c>
    </row>
    <row r="21" spans="2:14" ht="13" thickBot="1">
      <c r="B21" s="5" t="s">
        <v>34</v>
      </c>
      <c r="C21" s="35">
        <v>381.55799999999982</v>
      </c>
      <c r="D21" s="35">
        <v>419.20700000000011</v>
      </c>
      <c r="E21" s="6">
        <f>+C21/D21-1</f>
        <v>-8.9810046110871844E-2</v>
      </c>
      <c r="K21" s="5" t="s">
        <v>35</v>
      </c>
      <c r="L21" s="35">
        <f t="shared" si="1"/>
        <v>381.55799999999982</v>
      </c>
      <c r="M21" s="35">
        <f t="shared" si="2"/>
        <v>419.20700000000011</v>
      </c>
      <c r="N21" s="6">
        <f t="shared" si="3"/>
        <v>-8.9810046110871844E-2</v>
      </c>
    </row>
    <row r="22" spans="2:14" ht="13" thickBot="1">
      <c r="B22" s="7" t="s">
        <v>36</v>
      </c>
      <c r="C22" s="36">
        <v>-100.496</v>
      </c>
      <c r="D22" s="36">
        <v>-110.91</v>
      </c>
      <c r="E22" s="9">
        <f>-(+C22/D22-1)</f>
        <v>9.3895951672527289E-2</v>
      </c>
      <c r="K22" s="7" t="s">
        <v>37</v>
      </c>
      <c r="L22" s="36">
        <f t="shared" si="1"/>
        <v>-100.496</v>
      </c>
      <c r="M22" s="36">
        <f t="shared" si="2"/>
        <v>-110.91</v>
      </c>
      <c r="N22" s="9">
        <f t="shared" si="3"/>
        <v>9.3895951672527289E-2</v>
      </c>
    </row>
    <row r="23" spans="2:14" ht="13" thickBot="1">
      <c r="B23" s="12" t="s">
        <v>38</v>
      </c>
      <c r="C23" s="13">
        <v>0.26338328642041325</v>
      </c>
      <c r="D23" s="13">
        <v>0.26457096374821976</v>
      </c>
      <c r="E23" s="238">
        <v>-11.876773278065023</v>
      </c>
      <c r="K23" s="12" t="s">
        <v>39</v>
      </c>
      <c r="L23" s="13">
        <f t="shared" si="1"/>
        <v>0.26338328642041325</v>
      </c>
      <c r="M23" s="13">
        <f t="shared" si="2"/>
        <v>0.26457096374821976</v>
      </c>
      <c r="N23" s="239">
        <f t="shared" si="3"/>
        <v>-11.876773278065023</v>
      </c>
    </row>
    <row r="24" spans="2:14" ht="13" thickBot="1">
      <c r="B24" s="7" t="s">
        <v>40</v>
      </c>
      <c r="C24" s="8" t="s">
        <v>41</v>
      </c>
      <c r="D24" s="8" t="s">
        <v>41</v>
      </c>
      <c r="E24" s="9" t="str">
        <f>IF(ISERROR(IF(D24=0," - -",IF(OR(AND(#REF!&gt;0,#REF!/D24&lt;0),AND(#REF!&lt;0,#REF!/D24&gt;0)),-#REF!/D24,#REF!/D24))*100)," - -",(IF(D24=0," - -",IF(OR(AND(#REF!&gt;0,#REF!/D24&lt;0),AND(#REF!&lt;0,#REF!/D24&gt;0)),-#REF!/D24,#REF!/D24))))</f>
        <v xml:space="preserve"> - -</v>
      </c>
      <c r="K24" s="7" t="s">
        <v>42</v>
      </c>
      <c r="L24" s="8" t="str">
        <f t="shared" si="1"/>
        <v>-</v>
      </c>
      <c r="M24" s="8" t="str">
        <f t="shared" si="2"/>
        <v>-</v>
      </c>
      <c r="N24" s="9" t="str">
        <f t="shared" si="3"/>
        <v xml:space="preserve"> - -</v>
      </c>
    </row>
    <row r="25" spans="2:14" ht="13" thickBot="1">
      <c r="B25" s="7" t="s">
        <v>43</v>
      </c>
      <c r="C25" s="8" t="s">
        <v>41</v>
      </c>
      <c r="D25" s="8" t="s">
        <v>41</v>
      </c>
      <c r="E25" s="9" t="str">
        <f>IF(ISERROR(IF(D25=0," - -",IF(OR(AND(#REF!&gt;0,#REF!/D25&lt;0),AND(#REF!&lt;0,#REF!/D25&gt;0)),-#REF!/D25,#REF!/D25))*100)," - -",(IF(D25=0," - -",IF(OR(AND(#REF!&gt;0,#REF!/D25&lt;0),AND(#REF!&lt;0,#REF!/D25&gt;0)),-#REF!/D25,#REF!/D25))))</f>
        <v xml:space="preserve"> - -</v>
      </c>
      <c r="K25" s="7" t="s">
        <v>44</v>
      </c>
      <c r="L25" s="8" t="str">
        <f t="shared" si="1"/>
        <v>-</v>
      </c>
      <c r="M25" s="8" t="str">
        <f t="shared" si="2"/>
        <v>-</v>
      </c>
      <c r="N25" s="9" t="str">
        <f t="shared" si="3"/>
        <v xml:space="preserve"> - -</v>
      </c>
    </row>
    <row r="26" spans="2:14" ht="13" thickBot="1">
      <c r="B26" s="7" t="s">
        <v>45</v>
      </c>
      <c r="C26" s="36">
        <v>0.01</v>
      </c>
      <c r="D26" s="36">
        <v>-6.2E-2</v>
      </c>
      <c r="E26" s="9">
        <f>-(+C26/D26-1)</f>
        <v>1.1612903225806452</v>
      </c>
      <c r="K26" s="7" t="s">
        <v>46</v>
      </c>
      <c r="L26" s="36">
        <f t="shared" si="1"/>
        <v>0.01</v>
      </c>
      <c r="M26" s="36">
        <f t="shared" si="2"/>
        <v>-6.2E-2</v>
      </c>
      <c r="N26" s="9">
        <f t="shared" si="3"/>
        <v>1.1612903225806452</v>
      </c>
    </row>
    <row r="27" spans="2:14" ht="13" thickBot="1">
      <c r="B27" s="5" t="s">
        <v>47</v>
      </c>
      <c r="C27" s="35">
        <v>281.07199999999983</v>
      </c>
      <c r="D27" s="35">
        <v>308.23500000000013</v>
      </c>
      <c r="E27" s="6">
        <f>+C27/D27-1</f>
        <v>-8.8124320729314642E-2</v>
      </c>
      <c r="K27" s="5" t="s">
        <v>48</v>
      </c>
      <c r="L27" s="35">
        <f t="shared" si="1"/>
        <v>281.07199999999983</v>
      </c>
      <c r="M27" s="35">
        <f t="shared" si="2"/>
        <v>308.23500000000013</v>
      </c>
      <c r="N27" s="6">
        <f t="shared" si="3"/>
        <v>-8.8124320729314642E-2</v>
      </c>
    </row>
    <row r="30" spans="2:14">
      <c r="B30" s="15"/>
      <c r="L30" s="15"/>
    </row>
    <row r="31" spans="2:14">
      <c r="B31" s="16"/>
      <c r="L31" s="16"/>
    </row>
    <row r="32" spans="2:14">
      <c r="C32" s="17"/>
      <c r="D32" s="17"/>
      <c r="E32" s="18"/>
      <c r="L32" s="17"/>
      <c r="M32" s="17"/>
    </row>
  </sheetData>
  <mergeCells count="2">
    <mergeCell ref="B3:E3"/>
    <mergeCell ref="K3:N3"/>
  </mergeCells>
  <hyperlinks>
    <hyperlink ref="K7" location="_ftn1" display="_ftn1"/>
  </hyperlinks>
  <pageMargins left="0.7" right="0.7" top="0.75" bottom="0.75" header="0.3" footer="0.3"/>
  <pageSetup scale="94" orientation="portrait" r:id="rId1"/>
  <colBreaks count="1" manualBreakCount="1">
    <brk id="7" max="1048575" man="1"/>
  </colBreaks>
  <ignoredErrors>
    <ignoredError sqref="E1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8"/>
  <sheetViews>
    <sheetView workbookViewId="0">
      <selection activeCell="J21" sqref="J21"/>
    </sheetView>
  </sheetViews>
  <sheetFormatPr baseColWidth="10" defaultColWidth="13.1796875" defaultRowHeight="12.5"/>
  <cols>
    <col min="1" max="1" width="11.453125" style="39" customWidth="1"/>
    <col min="2" max="2" width="39.54296875" style="39" customWidth="1"/>
    <col min="3" max="5" width="11.453125" style="39" customWidth="1"/>
    <col min="6" max="6" width="9.81640625" style="39" hidden="1" customWidth="1"/>
    <col min="7" max="7" width="3" style="39" customWidth="1"/>
    <col min="8" max="8" width="2.453125" style="65" customWidth="1"/>
    <col min="9" max="9" width="3" style="39" customWidth="1"/>
    <col min="10" max="10" width="39.54296875" style="39" customWidth="1"/>
    <col min="11" max="13" width="11.453125" style="39" customWidth="1"/>
    <col min="14" max="16384" width="13.1796875" style="39"/>
  </cols>
  <sheetData>
    <row r="1" spans="2:13" ht="14.15" customHeight="1">
      <c r="H1" s="64"/>
    </row>
    <row r="2" spans="2:13" ht="17.5" customHeight="1">
      <c r="B2" s="251" t="s">
        <v>66</v>
      </c>
      <c r="C2" s="252"/>
      <c r="D2" s="252"/>
      <c r="E2" s="252"/>
      <c r="H2" s="64"/>
      <c r="J2" s="251" t="s">
        <v>67</v>
      </c>
      <c r="K2" s="252"/>
      <c r="L2" s="252"/>
      <c r="M2" s="252"/>
    </row>
    <row r="3" spans="2:13" ht="14.15" customHeight="1">
      <c r="H3" s="64"/>
    </row>
    <row r="4" spans="2:13" ht="23.5" thickBot="1">
      <c r="B4" s="48" t="s">
        <v>2</v>
      </c>
      <c r="C4" s="49" t="s">
        <v>68</v>
      </c>
      <c r="D4" s="49" t="s">
        <v>69</v>
      </c>
      <c r="E4" s="49" t="s">
        <v>205</v>
      </c>
      <c r="F4" s="50" t="s">
        <v>70</v>
      </c>
      <c r="H4" s="64"/>
      <c r="J4" s="51" t="s">
        <v>2</v>
      </c>
      <c r="K4" s="52" t="s">
        <v>68</v>
      </c>
      <c r="L4" s="52" t="s">
        <v>69</v>
      </c>
      <c r="M4" s="49" t="s">
        <v>206</v>
      </c>
    </row>
    <row r="5" spans="2:13" ht="15" customHeight="1" thickBot="1">
      <c r="B5" s="53" t="s">
        <v>71</v>
      </c>
      <c r="C5" s="54">
        <v>494.5</v>
      </c>
      <c r="D5" s="54">
        <v>495.4</v>
      </c>
      <c r="E5" s="199">
        <f>+C5-D5</f>
        <v>-0.89999999999997726</v>
      </c>
      <c r="F5" s="55">
        <v>-1.81671376665316E-3</v>
      </c>
      <c r="H5" s="64"/>
      <c r="J5" s="53" t="s">
        <v>71</v>
      </c>
      <c r="K5" s="54">
        <f>+C5</f>
        <v>494.5</v>
      </c>
      <c r="L5" s="54">
        <f t="shared" ref="L5:M5" si="0">+D5</f>
        <v>495.4</v>
      </c>
      <c r="M5" s="199">
        <f t="shared" si="0"/>
        <v>-0.89999999999997726</v>
      </c>
    </row>
    <row r="6" spans="2:13" ht="15" customHeight="1" thickBot="1">
      <c r="B6" s="56" t="s">
        <v>72</v>
      </c>
      <c r="C6" s="57">
        <v>-7.2</v>
      </c>
      <c r="D6" s="57">
        <v>-15.4</v>
      </c>
      <c r="E6" s="202">
        <f t="shared" ref="E6:E16" si="1">+C6-D6</f>
        <v>8.1999999999999993</v>
      </c>
      <c r="F6" s="58">
        <v>-0.53246753246753298</v>
      </c>
      <c r="H6" s="64"/>
      <c r="J6" s="56" t="s">
        <v>73</v>
      </c>
      <c r="K6" s="57">
        <f t="shared" ref="K6:K16" si="2">+C6</f>
        <v>-7.2</v>
      </c>
      <c r="L6" s="57">
        <f t="shared" ref="L6:L16" si="3">+D6</f>
        <v>-15.4</v>
      </c>
      <c r="M6" s="202">
        <f t="shared" ref="M6:M16" si="4">+E6</f>
        <v>8.1999999999999993</v>
      </c>
    </row>
    <row r="7" spans="2:13" ht="15" customHeight="1" thickBot="1">
      <c r="B7" s="56" t="s">
        <v>74</v>
      </c>
      <c r="C7" s="57">
        <v>71.599999999999994</v>
      </c>
      <c r="D7" s="57">
        <v>101.2</v>
      </c>
      <c r="E7" s="200">
        <f t="shared" si="1"/>
        <v>-29.600000000000009</v>
      </c>
      <c r="F7" s="58">
        <v>-0.29249011857707502</v>
      </c>
      <c r="H7" s="64"/>
      <c r="J7" s="56" t="s">
        <v>75</v>
      </c>
      <c r="K7" s="57">
        <f t="shared" si="2"/>
        <v>71.599999999999994</v>
      </c>
      <c r="L7" s="57">
        <f t="shared" si="3"/>
        <v>101.2</v>
      </c>
      <c r="M7" s="200">
        <f t="shared" si="4"/>
        <v>-29.600000000000009</v>
      </c>
    </row>
    <row r="8" spans="2:13" ht="15" customHeight="1" thickBot="1">
      <c r="B8" s="56" t="s">
        <v>76</v>
      </c>
      <c r="C8" s="57">
        <v>-114.3</v>
      </c>
      <c r="D8" s="57">
        <v>-124.5</v>
      </c>
      <c r="E8" s="202">
        <f t="shared" si="1"/>
        <v>10.200000000000003</v>
      </c>
      <c r="F8" s="58">
        <v>-8.1927710843373497E-2</v>
      </c>
      <c r="H8" s="64"/>
      <c r="J8" s="56" t="s">
        <v>77</v>
      </c>
      <c r="K8" s="57">
        <f t="shared" si="2"/>
        <v>-114.3</v>
      </c>
      <c r="L8" s="57">
        <f t="shared" si="3"/>
        <v>-124.5</v>
      </c>
      <c r="M8" s="202">
        <f t="shared" si="4"/>
        <v>10.200000000000003</v>
      </c>
    </row>
    <row r="9" spans="2:13" ht="15" customHeight="1" thickBot="1">
      <c r="B9" s="56" t="s">
        <v>78</v>
      </c>
      <c r="C9" s="57">
        <v>-54.1</v>
      </c>
      <c r="D9" s="57">
        <v>-47.1</v>
      </c>
      <c r="E9" s="200">
        <f t="shared" si="1"/>
        <v>-7</v>
      </c>
      <c r="F9" s="58">
        <v>0.14861995753715501</v>
      </c>
      <c r="H9" s="64"/>
      <c r="J9" s="56" t="s">
        <v>79</v>
      </c>
      <c r="K9" s="57">
        <f t="shared" si="2"/>
        <v>-54.1</v>
      </c>
      <c r="L9" s="57">
        <f t="shared" si="3"/>
        <v>-47.1</v>
      </c>
      <c r="M9" s="200">
        <f t="shared" si="4"/>
        <v>-7</v>
      </c>
    </row>
    <row r="10" spans="2:13" ht="15" customHeight="1" thickBot="1">
      <c r="B10" s="56" t="s">
        <v>80</v>
      </c>
      <c r="C10" s="57">
        <v>-75.5</v>
      </c>
      <c r="D10" s="57">
        <v>-69.3</v>
      </c>
      <c r="E10" s="200">
        <f t="shared" si="1"/>
        <v>-6.2000000000000028</v>
      </c>
      <c r="F10" s="58">
        <v>8.9466089466089499E-2</v>
      </c>
      <c r="H10" s="64"/>
      <c r="J10" s="56" t="s">
        <v>81</v>
      </c>
      <c r="K10" s="57">
        <f t="shared" si="2"/>
        <v>-75.5</v>
      </c>
      <c r="L10" s="57">
        <f t="shared" si="3"/>
        <v>-69.3</v>
      </c>
      <c r="M10" s="200">
        <f t="shared" si="4"/>
        <v>-6.2000000000000028</v>
      </c>
    </row>
    <row r="11" spans="2:13" ht="15" customHeight="1" thickBot="1">
      <c r="B11" s="53" t="s">
        <v>82</v>
      </c>
      <c r="C11" s="54">
        <v>315</v>
      </c>
      <c r="D11" s="54">
        <v>340.4</v>
      </c>
      <c r="E11" s="199">
        <f t="shared" si="1"/>
        <v>-25.399999999999977</v>
      </c>
      <c r="F11" s="59">
        <v>-7.4618096357226896E-2</v>
      </c>
      <c r="H11" s="64"/>
      <c r="J11" s="53" t="s">
        <v>83</v>
      </c>
      <c r="K11" s="54">
        <f t="shared" si="2"/>
        <v>315</v>
      </c>
      <c r="L11" s="54">
        <f t="shared" si="3"/>
        <v>340.4</v>
      </c>
      <c r="M11" s="199">
        <f t="shared" si="4"/>
        <v>-25.399999999999977</v>
      </c>
    </row>
    <row r="12" spans="2:13" ht="15" customHeight="1" thickBot="1">
      <c r="B12" s="56" t="s">
        <v>84</v>
      </c>
      <c r="C12" s="57">
        <v>178.1</v>
      </c>
      <c r="D12" s="57">
        <v>-62.6</v>
      </c>
      <c r="E12" s="202">
        <f t="shared" si="1"/>
        <v>240.7</v>
      </c>
      <c r="F12" s="58">
        <v>-3.8450479233226802</v>
      </c>
      <c r="H12" s="64"/>
      <c r="J12" s="56" t="s">
        <v>85</v>
      </c>
      <c r="K12" s="57">
        <f t="shared" si="2"/>
        <v>178.1</v>
      </c>
      <c r="L12" s="57">
        <f t="shared" si="3"/>
        <v>-62.6</v>
      </c>
      <c r="M12" s="202">
        <f t="shared" si="4"/>
        <v>240.7</v>
      </c>
    </row>
    <row r="13" spans="2:13" ht="15" customHeight="1" thickBot="1">
      <c r="B13" s="56" t="s">
        <v>86</v>
      </c>
      <c r="C13" s="57">
        <v>-19.899999999999999</v>
      </c>
      <c r="D13" s="57">
        <v>1</v>
      </c>
      <c r="E13" s="200">
        <f t="shared" si="1"/>
        <v>-20.9</v>
      </c>
      <c r="F13" s="58">
        <v>-20.9</v>
      </c>
      <c r="H13" s="64"/>
      <c r="J13" s="56" t="s">
        <v>87</v>
      </c>
      <c r="K13" s="57">
        <f t="shared" si="2"/>
        <v>-19.899999999999999</v>
      </c>
      <c r="L13" s="57">
        <f t="shared" si="3"/>
        <v>1</v>
      </c>
      <c r="M13" s="200">
        <f t="shared" si="4"/>
        <v>-20.9</v>
      </c>
    </row>
    <row r="14" spans="2:13" ht="15" customHeight="1" thickBot="1">
      <c r="B14" s="56" t="s">
        <v>88</v>
      </c>
      <c r="C14" s="57">
        <v>12.3</v>
      </c>
      <c r="D14" s="57">
        <v>16</v>
      </c>
      <c r="E14" s="200">
        <f t="shared" si="1"/>
        <v>-3.6999999999999993</v>
      </c>
      <c r="F14" s="58">
        <v>-0.23125000000000001</v>
      </c>
      <c r="H14" s="64"/>
      <c r="J14" s="56" t="s">
        <v>89</v>
      </c>
      <c r="K14" s="57">
        <f t="shared" si="2"/>
        <v>12.3</v>
      </c>
      <c r="L14" s="57">
        <f t="shared" si="3"/>
        <v>16</v>
      </c>
      <c r="M14" s="200">
        <f t="shared" si="4"/>
        <v>-3.6999999999999993</v>
      </c>
    </row>
    <row r="15" spans="2:13" ht="15" customHeight="1" thickBot="1">
      <c r="B15" s="56" t="s">
        <v>90</v>
      </c>
      <c r="C15" s="57">
        <v>-2.5</v>
      </c>
      <c r="D15" s="57">
        <v>-69.8</v>
      </c>
      <c r="E15" s="202">
        <f t="shared" si="1"/>
        <v>67.3</v>
      </c>
      <c r="F15" s="58">
        <v>-0.96418338108882495</v>
      </c>
      <c r="H15" s="64"/>
      <c r="J15" s="56" t="s">
        <v>91</v>
      </c>
      <c r="K15" s="57">
        <f t="shared" si="2"/>
        <v>-2.5</v>
      </c>
      <c r="L15" s="57">
        <f t="shared" si="3"/>
        <v>-69.8</v>
      </c>
      <c r="M15" s="202">
        <f t="shared" si="4"/>
        <v>67.3</v>
      </c>
    </row>
    <row r="16" spans="2:13" ht="15" customHeight="1" thickBot="1">
      <c r="B16" s="53" t="s">
        <v>92</v>
      </c>
      <c r="C16" s="54">
        <v>483</v>
      </c>
      <c r="D16" s="54">
        <v>224.9</v>
      </c>
      <c r="E16" s="201">
        <f t="shared" si="1"/>
        <v>258.10000000000002</v>
      </c>
      <c r="F16" s="60">
        <v>1.1476211649622099</v>
      </c>
      <c r="H16" s="64"/>
      <c r="J16" s="53" t="s">
        <v>93</v>
      </c>
      <c r="K16" s="54">
        <f t="shared" si="2"/>
        <v>483</v>
      </c>
      <c r="L16" s="54">
        <f t="shared" si="3"/>
        <v>224.9</v>
      </c>
      <c r="M16" s="201">
        <f t="shared" si="4"/>
        <v>258.10000000000002</v>
      </c>
    </row>
    <row r="17" spans="2:13" ht="16.75" customHeight="1">
      <c r="B17" s="61"/>
      <c r="C17" s="62"/>
      <c r="D17" s="62"/>
      <c r="E17" s="61"/>
      <c r="H17" s="64"/>
      <c r="J17" s="61"/>
      <c r="K17" s="62"/>
      <c r="L17" s="62"/>
      <c r="M17" s="61"/>
    </row>
    <row r="18" spans="2:13" ht="14.15" customHeight="1">
      <c r="C18" s="63"/>
      <c r="H18" s="64"/>
    </row>
  </sheetData>
  <mergeCells count="2">
    <mergeCell ref="B2:E2"/>
    <mergeCell ref="J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5"/>
  <sheetViews>
    <sheetView workbookViewId="0">
      <selection activeCell="J27" sqref="J27"/>
    </sheetView>
  </sheetViews>
  <sheetFormatPr baseColWidth="10" defaultColWidth="13.1796875" defaultRowHeight="12.5"/>
  <cols>
    <col min="1" max="1" width="11.453125" style="39" customWidth="1"/>
    <col min="2" max="2" width="56.453125" style="39" customWidth="1"/>
    <col min="3" max="4" width="11.453125" style="39" customWidth="1"/>
    <col min="5" max="6" width="3" style="39" customWidth="1"/>
    <col min="7" max="7" width="1.81640625" style="39" customWidth="1"/>
    <col min="8" max="9" width="3" style="39" customWidth="1"/>
    <col min="10" max="10" width="50.7265625" style="39" customWidth="1"/>
    <col min="11" max="12" width="11.453125" style="39" customWidth="1"/>
    <col min="13" max="16384" width="13.1796875" style="39"/>
  </cols>
  <sheetData>
    <row r="1" spans="2:13" ht="14.15" customHeight="1">
      <c r="G1" s="102"/>
    </row>
    <row r="2" spans="2:13" ht="17.5" customHeight="1">
      <c r="B2" s="251" t="s">
        <v>94</v>
      </c>
      <c r="C2" s="252"/>
      <c r="D2" s="252"/>
      <c r="G2" s="102"/>
      <c r="J2" s="251" t="s">
        <v>95</v>
      </c>
      <c r="K2" s="252"/>
      <c r="L2" s="252"/>
    </row>
    <row r="3" spans="2:13" ht="14.15" customHeight="1">
      <c r="G3" s="102"/>
    </row>
    <row r="4" spans="2:13" ht="14.15" customHeight="1">
      <c r="B4" s="253" t="s">
        <v>2</v>
      </c>
      <c r="C4" s="254">
        <v>45930</v>
      </c>
      <c r="D4" s="254">
        <v>45565</v>
      </c>
      <c r="E4" s="66"/>
      <c r="G4" s="102"/>
      <c r="J4" s="253" t="s">
        <v>2</v>
      </c>
      <c r="K4" s="254">
        <v>45930</v>
      </c>
      <c r="L4" s="254">
        <v>45565</v>
      </c>
      <c r="M4" s="66"/>
    </row>
    <row r="5" spans="2:13" ht="15" customHeight="1" thickBot="1">
      <c r="B5" s="252"/>
      <c r="C5" s="255"/>
      <c r="D5" s="255"/>
      <c r="E5" s="66"/>
      <c r="G5" s="102"/>
      <c r="J5" s="252"/>
      <c r="K5" s="255"/>
      <c r="L5" s="255"/>
      <c r="M5" s="66"/>
    </row>
    <row r="6" spans="2:13" ht="13" thickBot="1">
      <c r="B6" s="67" t="s">
        <v>96</v>
      </c>
      <c r="C6" s="210">
        <v>484854000</v>
      </c>
      <c r="D6" s="68">
        <v>484</v>
      </c>
      <c r="G6" s="102"/>
      <c r="J6" s="67" t="s">
        <v>97</v>
      </c>
      <c r="K6" s="210">
        <f>+C6</f>
        <v>484854000</v>
      </c>
      <c r="L6" s="68">
        <f>+D6</f>
        <v>484</v>
      </c>
    </row>
    <row r="7" spans="2:13" ht="13" thickBot="1">
      <c r="B7" s="67" t="s">
        <v>98</v>
      </c>
      <c r="C7" s="210">
        <v>34177000</v>
      </c>
      <c r="D7" s="68">
        <v>32</v>
      </c>
      <c r="G7" s="102"/>
      <c r="J7" s="67" t="s">
        <v>99</v>
      </c>
      <c r="K7" s="210">
        <f t="shared" ref="K7:K24" si="0">+C7</f>
        <v>34177000</v>
      </c>
      <c r="L7" s="68">
        <f t="shared" ref="L7:L24" si="1">+D7</f>
        <v>32</v>
      </c>
    </row>
    <row r="8" spans="2:13" ht="13" thickBot="1">
      <c r="B8" s="67" t="s">
        <v>100</v>
      </c>
      <c r="C8" s="210">
        <v>1012241000</v>
      </c>
      <c r="D8" s="68">
        <v>1012</v>
      </c>
      <c r="G8" s="102"/>
      <c r="J8" s="67" t="s">
        <v>101</v>
      </c>
      <c r="K8" s="210">
        <f t="shared" si="0"/>
        <v>1012241000</v>
      </c>
      <c r="L8" s="68">
        <f t="shared" si="1"/>
        <v>1012</v>
      </c>
    </row>
    <row r="9" spans="2:13" ht="13" thickBot="1">
      <c r="B9" s="67" t="s">
        <v>102</v>
      </c>
      <c r="C9" s="210">
        <v>201138000</v>
      </c>
      <c r="D9" s="68">
        <v>262</v>
      </c>
      <c r="G9" s="102"/>
      <c r="J9" s="67" t="s">
        <v>103</v>
      </c>
      <c r="K9" s="210">
        <f t="shared" si="0"/>
        <v>201138000</v>
      </c>
      <c r="L9" s="68">
        <f t="shared" si="1"/>
        <v>262</v>
      </c>
    </row>
    <row r="10" spans="2:13" ht="13" thickBot="1">
      <c r="B10" s="67" t="s">
        <v>104</v>
      </c>
      <c r="C10" s="210">
        <v>34000</v>
      </c>
      <c r="D10" s="68">
        <v>0</v>
      </c>
      <c r="G10" s="102"/>
      <c r="J10" s="67" t="s">
        <v>105</v>
      </c>
      <c r="K10" s="210">
        <f t="shared" si="0"/>
        <v>34000</v>
      </c>
      <c r="L10" s="68">
        <f t="shared" si="1"/>
        <v>0</v>
      </c>
    </row>
    <row r="11" spans="2:13" ht="13" thickBot="1">
      <c r="B11" s="67" t="s">
        <v>106</v>
      </c>
      <c r="C11" s="210">
        <v>1892714000</v>
      </c>
      <c r="D11" s="68">
        <v>1824</v>
      </c>
      <c r="G11" s="102"/>
      <c r="J11" s="67" t="s">
        <v>107</v>
      </c>
      <c r="K11" s="210">
        <f t="shared" si="0"/>
        <v>1892714000</v>
      </c>
      <c r="L11" s="68">
        <f t="shared" si="1"/>
        <v>1824</v>
      </c>
    </row>
    <row r="12" spans="2:13" ht="13" thickBot="1">
      <c r="B12" s="67" t="s">
        <v>108</v>
      </c>
      <c r="C12" s="210">
        <v>2034388000</v>
      </c>
      <c r="D12" s="68">
        <v>2003</v>
      </c>
      <c r="G12" s="102"/>
      <c r="J12" s="67" t="s">
        <v>109</v>
      </c>
      <c r="K12" s="210">
        <f t="shared" si="0"/>
        <v>2034388000</v>
      </c>
      <c r="L12" s="68">
        <f t="shared" si="1"/>
        <v>2003</v>
      </c>
    </row>
    <row r="13" spans="2:13" ht="13" thickBot="1">
      <c r="B13" s="67" t="s">
        <v>110</v>
      </c>
      <c r="C13" s="210">
        <v>2647923000</v>
      </c>
      <c r="D13" s="68">
        <v>2464</v>
      </c>
      <c r="G13" s="102"/>
      <c r="J13" s="67" t="s">
        <v>111</v>
      </c>
      <c r="K13" s="210">
        <f t="shared" si="0"/>
        <v>2647923000</v>
      </c>
      <c r="L13" s="68">
        <f t="shared" si="1"/>
        <v>2464</v>
      </c>
    </row>
    <row r="14" spans="2:13" ht="13" thickBot="1">
      <c r="B14" s="67" t="s">
        <v>112</v>
      </c>
      <c r="C14" s="210">
        <v>292000</v>
      </c>
      <c r="D14" s="68">
        <v>0</v>
      </c>
      <c r="G14" s="102"/>
      <c r="J14" s="67" t="s">
        <v>113</v>
      </c>
      <c r="K14" s="210">
        <f t="shared" si="0"/>
        <v>292000</v>
      </c>
      <c r="L14" s="68">
        <f t="shared" si="1"/>
        <v>0</v>
      </c>
    </row>
    <row r="15" spans="2:13" ht="13" thickBot="1">
      <c r="B15" s="53" t="s">
        <v>114</v>
      </c>
      <c r="C15" s="211">
        <v>8307761000</v>
      </c>
      <c r="D15" s="69">
        <v>8081</v>
      </c>
      <c r="G15" s="102"/>
      <c r="J15" s="53" t="s">
        <v>115</v>
      </c>
      <c r="K15" s="211">
        <f t="shared" si="0"/>
        <v>8307761000</v>
      </c>
      <c r="L15" s="69">
        <f t="shared" si="1"/>
        <v>8081</v>
      </c>
    </row>
    <row r="16" spans="2:13" ht="13" thickBot="1">
      <c r="B16" s="67" t="s">
        <v>116</v>
      </c>
      <c r="C16" s="210">
        <v>642388000</v>
      </c>
      <c r="D16" s="68">
        <v>641</v>
      </c>
      <c r="G16" s="102"/>
      <c r="J16" s="67" t="s">
        <v>117</v>
      </c>
      <c r="K16" s="210">
        <f t="shared" si="0"/>
        <v>642388000</v>
      </c>
      <c r="L16" s="68">
        <f t="shared" si="1"/>
        <v>641</v>
      </c>
    </row>
    <row r="17" spans="2:12" ht="13" thickBot="1">
      <c r="B17" s="67" t="s">
        <v>118</v>
      </c>
      <c r="C17" s="210">
        <v>446000</v>
      </c>
      <c r="D17" s="68">
        <v>0</v>
      </c>
      <c r="G17" s="102"/>
      <c r="J17" s="67" t="s">
        <v>119</v>
      </c>
      <c r="K17" s="210">
        <f t="shared" si="0"/>
        <v>446000</v>
      </c>
      <c r="L17" s="68">
        <f t="shared" si="1"/>
        <v>0</v>
      </c>
    </row>
    <row r="18" spans="2:12" ht="13" thickBot="1">
      <c r="B18" s="67" t="s">
        <v>120</v>
      </c>
      <c r="C18" s="210">
        <v>237060000</v>
      </c>
      <c r="D18" s="68">
        <v>246</v>
      </c>
      <c r="G18" s="102"/>
      <c r="J18" s="67" t="s">
        <v>121</v>
      </c>
      <c r="K18" s="210">
        <f t="shared" si="0"/>
        <v>237060000</v>
      </c>
      <c r="L18" s="68">
        <f t="shared" si="1"/>
        <v>246</v>
      </c>
    </row>
    <row r="19" spans="2:12" ht="13" thickBot="1">
      <c r="B19" s="67" t="s">
        <v>122</v>
      </c>
      <c r="C19" s="210">
        <v>177115000</v>
      </c>
      <c r="D19" s="68">
        <v>203</v>
      </c>
      <c r="G19" s="102"/>
      <c r="J19" s="67" t="s">
        <v>123</v>
      </c>
      <c r="K19" s="210">
        <f t="shared" si="0"/>
        <v>177115000</v>
      </c>
      <c r="L19" s="68">
        <f t="shared" si="1"/>
        <v>203</v>
      </c>
    </row>
    <row r="20" spans="2:12" ht="13" thickBot="1">
      <c r="B20" s="67" t="s">
        <v>124</v>
      </c>
      <c r="C20" s="210">
        <v>62164000</v>
      </c>
      <c r="D20" s="68">
        <v>81</v>
      </c>
      <c r="G20" s="102"/>
      <c r="J20" s="67" t="s">
        <v>125</v>
      </c>
      <c r="K20" s="210">
        <f t="shared" si="0"/>
        <v>62164000</v>
      </c>
      <c r="L20" s="68">
        <f t="shared" si="1"/>
        <v>81</v>
      </c>
    </row>
    <row r="21" spans="2:12" ht="13" thickBot="1">
      <c r="B21" s="67" t="s">
        <v>126</v>
      </c>
      <c r="C21" s="210">
        <v>6688000</v>
      </c>
      <c r="D21" s="68">
        <v>10</v>
      </c>
      <c r="G21" s="102"/>
      <c r="J21" s="67" t="s">
        <v>127</v>
      </c>
      <c r="K21" s="210">
        <f t="shared" si="0"/>
        <v>6688000</v>
      </c>
      <c r="L21" s="68">
        <f t="shared" si="1"/>
        <v>10</v>
      </c>
    </row>
    <row r="22" spans="2:12" ht="13" thickBot="1">
      <c r="B22" s="67" t="s">
        <v>128</v>
      </c>
      <c r="C22" s="210">
        <v>7181900000</v>
      </c>
      <c r="D22" s="68">
        <v>6900</v>
      </c>
      <c r="G22" s="102"/>
      <c r="J22" s="67" t="s">
        <v>210</v>
      </c>
      <c r="K22" s="210">
        <f t="shared" si="0"/>
        <v>7181900000</v>
      </c>
      <c r="L22" s="68">
        <f t="shared" si="1"/>
        <v>6900</v>
      </c>
    </row>
    <row r="23" spans="2:12" ht="13" thickBot="1">
      <c r="B23" s="67" t="s">
        <v>129</v>
      </c>
      <c r="C23" s="210">
        <v>0</v>
      </c>
      <c r="D23" s="68">
        <v>0</v>
      </c>
      <c r="G23" s="102"/>
      <c r="J23" s="67" t="s">
        <v>130</v>
      </c>
      <c r="K23" s="210">
        <f t="shared" si="0"/>
        <v>0</v>
      </c>
      <c r="L23" s="68">
        <f t="shared" si="1"/>
        <v>0</v>
      </c>
    </row>
    <row r="24" spans="2:12" ht="13" thickBot="1">
      <c r="B24" s="53" t="s">
        <v>131</v>
      </c>
      <c r="C24" s="211">
        <v>8307761000</v>
      </c>
      <c r="D24" s="69">
        <v>8081</v>
      </c>
      <c r="G24" s="102"/>
      <c r="J24" s="53" t="s">
        <v>132</v>
      </c>
      <c r="K24" s="211">
        <f t="shared" si="0"/>
        <v>8307761000</v>
      </c>
      <c r="L24" s="69">
        <f t="shared" si="1"/>
        <v>8081</v>
      </c>
    </row>
    <row r="25" spans="2:12" ht="15" customHeight="1">
      <c r="B25" s="70"/>
      <c r="C25" s="70"/>
      <c r="D25" s="70"/>
      <c r="J25" s="70"/>
      <c r="K25" s="70"/>
      <c r="L25" s="70"/>
    </row>
  </sheetData>
  <mergeCells count="8">
    <mergeCell ref="B2:D2"/>
    <mergeCell ref="J2:L2"/>
    <mergeCell ref="B4:B5"/>
    <mergeCell ref="C4:C5"/>
    <mergeCell ref="D4:D5"/>
    <mergeCell ref="J4:J5"/>
    <mergeCell ref="K4:K5"/>
    <mergeCell ref="L4:L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U60"/>
  <sheetViews>
    <sheetView topLeftCell="A4" workbookViewId="0">
      <selection activeCell="K63" sqref="K63"/>
    </sheetView>
  </sheetViews>
  <sheetFormatPr baseColWidth="10" defaultColWidth="10.81640625" defaultRowHeight="12.5"/>
  <cols>
    <col min="1" max="16384" width="10.81640625" style="39"/>
  </cols>
  <sheetData>
    <row r="12" spans="2:21" ht="13" thickBot="1"/>
    <row r="13" spans="2:21"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2"/>
    </row>
    <row r="14" spans="2:21">
      <c r="B14" s="43"/>
      <c r="U14" s="44"/>
    </row>
    <row r="15" spans="2:21">
      <c r="B15" s="43"/>
      <c r="U15" s="44"/>
    </row>
    <row r="16" spans="2:21">
      <c r="B16" s="43"/>
      <c r="U16" s="44"/>
    </row>
    <row r="17" spans="2:21">
      <c r="B17" s="43"/>
      <c r="U17" s="44"/>
    </row>
    <row r="18" spans="2:21">
      <c r="B18" s="43"/>
      <c r="U18" s="44"/>
    </row>
    <row r="19" spans="2:21">
      <c r="B19" s="43"/>
      <c r="U19" s="44"/>
    </row>
    <row r="20" spans="2:21">
      <c r="B20" s="43"/>
      <c r="U20" s="44"/>
    </row>
    <row r="21" spans="2:21">
      <c r="B21" s="43"/>
      <c r="U21" s="44"/>
    </row>
    <row r="22" spans="2:21">
      <c r="B22" s="43"/>
      <c r="U22" s="44"/>
    </row>
    <row r="23" spans="2:21">
      <c r="B23" s="43"/>
      <c r="U23" s="44"/>
    </row>
    <row r="24" spans="2:21">
      <c r="B24" s="43"/>
      <c r="U24" s="44"/>
    </row>
    <row r="25" spans="2:21">
      <c r="B25" s="43"/>
      <c r="U25" s="44"/>
    </row>
    <row r="26" spans="2:21">
      <c r="B26" s="43"/>
      <c r="U26" s="44"/>
    </row>
    <row r="27" spans="2:21">
      <c r="B27" s="43"/>
      <c r="U27" s="44"/>
    </row>
    <row r="28" spans="2:21">
      <c r="B28" s="43"/>
      <c r="U28" s="44"/>
    </row>
    <row r="29" spans="2:21">
      <c r="B29" s="43"/>
      <c r="U29" s="44"/>
    </row>
    <row r="30" spans="2:21">
      <c r="B30" s="43"/>
      <c r="U30" s="44"/>
    </row>
    <row r="31" spans="2:21">
      <c r="B31" s="43"/>
      <c r="U31" s="44"/>
    </row>
    <row r="32" spans="2:21">
      <c r="B32" s="43"/>
      <c r="U32" s="44"/>
    </row>
    <row r="33" spans="2:21">
      <c r="B33" s="43"/>
      <c r="U33" s="44"/>
    </row>
    <row r="34" spans="2:21">
      <c r="B34" s="43"/>
      <c r="U34" s="44"/>
    </row>
    <row r="35" spans="2:21">
      <c r="B35" s="43"/>
      <c r="U35" s="44"/>
    </row>
    <row r="36" spans="2:21">
      <c r="B36" s="43"/>
      <c r="U36" s="44"/>
    </row>
    <row r="37" spans="2:21">
      <c r="B37" s="43"/>
      <c r="U37" s="44"/>
    </row>
    <row r="38" spans="2:21">
      <c r="B38" s="43"/>
      <c r="U38" s="44"/>
    </row>
    <row r="39" spans="2:21">
      <c r="B39" s="43"/>
      <c r="U39" s="44"/>
    </row>
    <row r="40" spans="2:21">
      <c r="B40" s="43"/>
      <c r="U40" s="44"/>
    </row>
    <row r="41" spans="2:21">
      <c r="B41" s="43"/>
      <c r="U41" s="44"/>
    </row>
    <row r="42" spans="2:21">
      <c r="B42" s="43"/>
      <c r="U42" s="44"/>
    </row>
    <row r="43" spans="2:21">
      <c r="B43" s="43"/>
      <c r="U43" s="44"/>
    </row>
    <row r="44" spans="2:21">
      <c r="B44" s="43"/>
      <c r="U44" s="44"/>
    </row>
    <row r="45" spans="2:21">
      <c r="B45" s="43"/>
      <c r="U45" s="44"/>
    </row>
    <row r="46" spans="2:21">
      <c r="B46" s="43"/>
      <c r="U46" s="44"/>
    </row>
    <row r="47" spans="2:21">
      <c r="B47" s="43"/>
      <c r="U47" s="44"/>
    </row>
    <row r="48" spans="2:21">
      <c r="B48" s="43"/>
      <c r="U48" s="44"/>
    </row>
    <row r="49" spans="2:21">
      <c r="B49" s="43"/>
      <c r="U49" s="44"/>
    </row>
    <row r="50" spans="2:21">
      <c r="B50" s="43"/>
      <c r="U50" s="44"/>
    </row>
    <row r="51" spans="2:21">
      <c r="B51" s="43"/>
      <c r="U51" s="44"/>
    </row>
    <row r="52" spans="2:21">
      <c r="B52" s="43"/>
      <c r="U52" s="44"/>
    </row>
    <row r="53" spans="2:21">
      <c r="B53" s="43"/>
      <c r="U53" s="44"/>
    </row>
    <row r="54" spans="2:21">
      <c r="B54" s="43"/>
      <c r="U54" s="44"/>
    </row>
    <row r="55" spans="2:21">
      <c r="B55" s="43"/>
      <c r="U55" s="44"/>
    </row>
    <row r="56" spans="2:21">
      <c r="B56" s="43"/>
      <c r="U56" s="44"/>
    </row>
    <row r="57" spans="2:21">
      <c r="B57" s="43"/>
      <c r="U57" s="44"/>
    </row>
    <row r="58" spans="2:21">
      <c r="B58" s="43"/>
      <c r="U58" s="44"/>
    </row>
    <row r="59" spans="2:21">
      <c r="B59" s="43"/>
      <c r="U59" s="44"/>
    </row>
    <row r="60" spans="2:21" ht="13" thickBot="1">
      <c r="B60" s="45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7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opLeftCell="A16" zoomScale="90" zoomScaleNormal="90" zoomScaleSheetLayoutView="100" workbookViewId="0">
      <selection activeCell="D45" sqref="D45"/>
    </sheetView>
  </sheetViews>
  <sheetFormatPr baseColWidth="10" defaultColWidth="9.1796875" defaultRowHeight="12.5"/>
  <cols>
    <col min="1" max="1" width="14.1796875" style="19" customWidth="1"/>
    <col min="2" max="2" width="56.26953125" style="23" customWidth="1"/>
    <col min="3" max="4" width="12" style="23" customWidth="1"/>
    <col min="5" max="5" width="11.54296875" style="23" customWidth="1"/>
    <col min="6" max="6" width="5.453125" style="23" customWidth="1"/>
    <col min="7" max="7" width="4.453125" style="23" customWidth="1"/>
    <col min="8" max="8" width="3.26953125" style="71" customWidth="1"/>
    <col min="9" max="9" width="1.08984375" style="23" customWidth="1"/>
    <col min="10" max="10" width="9.1796875" style="23"/>
    <col min="11" max="11" width="56.26953125" style="23" customWidth="1"/>
    <col min="12" max="13" width="12" style="23" customWidth="1"/>
    <col min="14" max="14" width="11.54296875" style="23" customWidth="1"/>
    <col min="15" max="217" width="9.1796875" style="23"/>
    <col min="218" max="218" width="0.81640625" style="23" customWidth="1"/>
    <col min="219" max="219" width="69.54296875" style="23" bestFit="1" customWidth="1"/>
    <col min="220" max="220" width="11.54296875" style="23" bestFit="1" customWidth="1"/>
    <col min="221" max="222" width="10.7265625" style="23" customWidth="1"/>
    <col min="223" max="223" width="15.54296875" style="23" customWidth="1"/>
    <col min="224" max="473" width="9.1796875" style="23"/>
    <col min="474" max="474" width="0.81640625" style="23" customWidth="1"/>
    <col min="475" max="475" width="69.54296875" style="23" bestFit="1" customWidth="1"/>
    <col min="476" max="476" width="11.54296875" style="23" bestFit="1" customWidth="1"/>
    <col min="477" max="478" width="10.7265625" style="23" customWidth="1"/>
    <col min="479" max="479" width="15.54296875" style="23" customWidth="1"/>
    <col min="480" max="729" width="9.1796875" style="23"/>
    <col min="730" max="730" width="0.81640625" style="23" customWidth="1"/>
    <col min="731" max="731" width="69.54296875" style="23" bestFit="1" customWidth="1"/>
    <col min="732" max="732" width="11.54296875" style="23" bestFit="1" customWidth="1"/>
    <col min="733" max="734" width="10.7265625" style="23" customWidth="1"/>
    <col min="735" max="735" width="15.54296875" style="23" customWidth="1"/>
    <col min="736" max="985" width="9.1796875" style="23"/>
    <col min="986" max="986" width="0.81640625" style="23" customWidth="1"/>
    <col min="987" max="987" width="69.54296875" style="23" bestFit="1" customWidth="1"/>
    <col min="988" max="988" width="11.54296875" style="23" bestFit="1" customWidth="1"/>
    <col min="989" max="990" width="10.7265625" style="23" customWidth="1"/>
    <col min="991" max="991" width="15.54296875" style="23" customWidth="1"/>
    <col min="992" max="1241" width="9.1796875" style="23"/>
    <col min="1242" max="1242" width="0.81640625" style="23" customWidth="1"/>
    <col min="1243" max="1243" width="69.54296875" style="23" bestFit="1" customWidth="1"/>
    <col min="1244" max="1244" width="11.54296875" style="23" bestFit="1" customWidth="1"/>
    <col min="1245" max="1246" width="10.7265625" style="23" customWidth="1"/>
    <col min="1247" max="1247" width="15.54296875" style="23" customWidth="1"/>
    <col min="1248" max="1497" width="9.1796875" style="23"/>
    <col min="1498" max="1498" width="0.81640625" style="23" customWidth="1"/>
    <col min="1499" max="1499" width="69.54296875" style="23" bestFit="1" customWidth="1"/>
    <col min="1500" max="1500" width="11.54296875" style="23" bestFit="1" customWidth="1"/>
    <col min="1501" max="1502" width="10.7265625" style="23" customWidth="1"/>
    <col min="1503" max="1503" width="15.54296875" style="23" customWidth="1"/>
    <col min="1504" max="1753" width="9.1796875" style="23"/>
    <col min="1754" max="1754" width="0.81640625" style="23" customWidth="1"/>
    <col min="1755" max="1755" width="69.54296875" style="23" bestFit="1" customWidth="1"/>
    <col min="1756" max="1756" width="11.54296875" style="23" bestFit="1" customWidth="1"/>
    <col min="1757" max="1758" width="10.7265625" style="23" customWidth="1"/>
    <col min="1759" max="1759" width="15.54296875" style="23" customWidth="1"/>
    <col min="1760" max="2009" width="9.1796875" style="23"/>
    <col min="2010" max="2010" width="0.81640625" style="23" customWidth="1"/>
    <col min="2011" max="2011" width="69.54296875" style="23" bestFit="1" customWidth="1"/>
    <col min="2012" max="2012" width="11.54296875" style="23" bestFit="1" customWidth="1"/>
    <col min="2013" max="2014" width="10.7265625" style="23" customWidth="1"/>
    <col min="2015" max="2015" width="15.54296875" style="23" customWidth="1"/>
    <col min="2016" max="2265" width="9.1796875" style="23"/>
    <col min="2266" max="2266" width="0.81640625" style="23" customWidth="1"/>
    <col min="2267" max="2267" width="69.54296875" style="23" bestFit="1" customWidth="1"/>
    <col min="2268" max="2268" width="11.54296875" style="23" bestFit="1" customWidth="1"/>
    <col min="2269" max="2270" width="10.7265625" style="23" customWidth="1"/>
    <col min="2271" max="2271" width="15.54296875" style="23" customWidth="1"/>
    <col min="2272" max="2521" width="9.1796875" style="23"/>
    <col min="2522" max="2522" width="0.81640625" style="23" customWidth="1"/>
    <col min="2523" max="2523" width="69.54296875" style="23" bestFit="1" customWidth="1"/>
    <col min="2524" max="2524" width="11.54296875" style="23" bestFit="1" customWidth="1"/>
    <col min="2525" max="2526" width="10.7265625" style="23" customWidth="1"/>
    <col min="2527" max="2527" width="15.54296875" style="23" customWidth="1"/>
    <col min="2528" max="2777" width="9.1796875" style="23"/>
    <col min="2778" max="2778" width="0.81640625" style="23" customWidth="1"/>
    <col min="2779" max="2779" width="69.54296875" style="23" bestFit="1" customWidth="1"/>
    <col min="2780" max="2780" width="11.54296875" style="23" bestFit="1" customWidth="1"/>
    <col min="2781" max="2782" width="10.7265625" style="23" customWidth="1"/>
    <col min="2783" max="2783" width="15.54296875" style="23" customWidth="1"/>
    <col min="2784" max="3033" width="9.1796875" style="23"/>
    <col min="3034" max="3034" width="0.81640625" style="23" customWidth="1"/>
    <col min="3035" max="3035" width="69.54296875" style="23" bestFit="1" customWidth="1"/>
    <col min="3036" max="3036" width="11.54296875" style="23" bestFit="1" customWidth="1"/>
    <col min="3037" max="3038" width="10.7265625" style="23" customWidth="1"/>
    <col min="3039" max="3039" width="15.54296875" style="23" customWidth="1"/>
    <col min="3040" max="3289" width="9.1796875" style="23"/>
    <col min="3290" max="3290" width="0.81640625" style="23" customWidth="1"/>
    <col min="3291" max="3291" width="69.54296875" style="23" bestFit="1" customWidth="1"/>
    <col min="3292" max="3292" width="11.54296875" style="23" bestFit="1" customWidth="1"/>
    <col min="3293" max="3294" width="10.7265625" style="23" customWidth="1"/>
    <col min="3295" max="3295" width="15.54296875" style="23" customWidth="1"/>
    <col min="3296" max="3545" width="9.1796875" style="23"/>
    <col min="3546" max="3546" width="0.81640625" style="23" customWidth="1"/>
    <col min="3547" max="3547" width="69.54296875" style="23" bestFit="1" customWidth="1"/>
    <col min="3548" max="3548" width="11.54296875" style="23" bestFit="1" customWidth="1"/>
    <col min="3549" max="3550" width="10.7265625" style="23" customWidth="1"/>
    <col min="3551" max="3551" width="15.54296875" style="23" customWidth="1"/>
    <col min="3552" max="3801" width="9.1796875" style="23"/>
    <col min="3802" max="3802" width="0.81640625" style="23" customWidth="1"/>
    <col min="3803" max="3803" width="69.54296875" style="23" bestFit="1" customWidth="1"/>
    <col min="3804" max="3804" width="11.54296875" style="23" bestFit="1" customWidth="1"/>
    <col min="3805" max="3806" width="10.7265625" style="23" customWidth="1"/>
    <col min="3807" max="3807" width="15.54296875" style="23" customWidth="1"/>
    <col min="3808" max="4057" width="9.1796875" style="23"/>
    <col min="4058" max="4058" width="0.81640625" style="23" customWidth="1"/>
    <col min="4059" max="4059" width="69.54296875" style="23" bestFit="1" customWidth="1"/>
    <col min="4060" max="4060" width="11.54296875" style="23" bestFit="1" customWidth="1"/>
    <col min="4061" max="4062" width="10.7265625" style="23" customWidth="1"/>
    <col min="4063" max="4063" width="15.54296875" style="23" customWidth="1"/>
    <col min="4064" max="4313" width="9.1796875" style="23"/>
    <col min="4314" max="4314" width="0.81640625" style="23" customWidth="1"/>
    <col min="4315" max="4315" width="69.54296875" style="23" bestFit="1" customWidth="1"/>
    <col min="4316" max="4316" width="11.54296875" style="23" bestFit="1" customWidth="1"/>
    <col min="4317" max="4318" width="10.7265625" style="23" customWidth="1"/>
    <col min="4319" max="4319" width="15.54296875" style="23" customWidth="1"/>
    <col min="4320" max="4569" width="9.1796875" style="23"/>
    <col min="4570" max="4570" width="0.81640625" style="23" customWidth="1"/>
    <col min="4571" max="4571" width="69.54296875" style="23" bestFit="1" customWidth="1"/>
    <col min="4572" max="4572" width="11.54296875" style="23" bestFit="1" customWidth="1"/>
    <col min="4573" max="4574" width="10.7265625" style="23" customWidth="1"/>
    <col min="4575" max="4575" width="15.54296875" style="23" customWidth="1"/>
    <col min="4576" max="4825" width="9.1796875" style="23"/>
    <col min="4826" max="4826" width="0.81640625" style="23" customWidth="1"/>
    <col min="4827" max="4827" width="69.54296875" style="23" bestFit="1" customWidth="1"/>
    <col min="4828" max="4828" width="11.54296875" style="23" bestFit="1" customWidth="1"/>
    <col min="4829" max="4830" width="10.7265625" style="23" customWidth="1"/>
    <col min="4831" max="4831" width="15.54296875" style="23" customWidth="1"/>
    <col min="4832" max="5081" width="9.1796875" style="23"/>
    <col min="5082" max="5082" width="0.81640625" style="23" customWidth="1"/>
    <col min="5083" max="5083" width="69.54296875" style="23" bestFit="1" customWidth="1"/>
    <col min="5084" max="5084" width="11.54296875" style="23" bestFit="1" customWidth="1"/>
    <col min="5085" max="5086" width="10.7265625" style="23" customWidth="1"/>
    <col min="5087" max="5087" width="15.54296875" style="23" customWidth="1"/>
    <col min="5088" max="5337" width="9.1796875" style="23"/>
    <col min="5338" max="5338" width="0.81640625" style="23" customWidth="1"/>
    <col min="5339" max="5339" width="69.54296875" style="23" bestFit="1" customWidth="1"/>
    <col min="5340" max="5340" width="11.54296875" style="23" bestFit="1" customWidth="1"/>
    <col min="5341" max="5342" width="10.7265625" style="23" customWidth="1"/>
    <col min="5343" max="5343" width="15.54296875" style="23" customWidth="1"/>
    <col min="5344" max="5593" width="9.1796875" style="23"/>
    <col min="5594" max="5594" width="0.81640625" style="23" customWidth="1"/>
    <col min="5595" max="5595" width="69.54296875" style="23" bestFit="1" customWidth="1"/>
    <col min="5596" max="5596" width="11.54296875" style="23" bestFit="1" customWidth="1"/>
    <col min="5597" max="5598" width="10.7265625" style="23" customWidth="1"/>
    <col min="5599" max="5599" width="15.54296875" style="23" customWidth="1"/>
    <col min="5600" max="5849" width="9.1796875" style="23"/>
    <col min="5850" max="5850" width="0.81640625" style="23" customWidth="1"/>
    <col min="5851" max="5851" width="69.54296875" style="23" bestFit="1" customWidth="1"/>
    <col min="5852" max="5852" width="11.54296875" style="23" bestFit="1" customWidth="1"/>
    <col min="5853" max="5854" width="10.7265625" style="23" customWidth="1"/>
    <col min="5855" max="5855" width="15.54296875" style="23" customWidth="1"/>
    <col min="5856" max="6105" width="9.1796875" style="23"/>
    <col min="6106" max="6106" width="0.81640625" style="23" customWidth="1"/>
    <col min="6107" max="6107" width="69.54296875" style="23" bestFit="1" customWidth="1"/>
    <col min="6108" max="6108" width="11.54296875" style="23" bestFit="1" customWidth="1"/>
    <col min="6109" max="6110" width="10.7265625" style="23" customWidth="1"/>
    <col min="6111" max="6111" width="15.54296875" style="23" customWidth="1"/>
    <col min="6112" max="6361" width="9.1796875" style="23"/>
    <col min="6362" max="6362" width="0.81640625" style="23" customWidth="1"/>
    <col min="6363" max="6363" width="69.54296875" style="23" bestFit="1" customWidth="1"/>
    <col min="6364" max="6364" width="11.54296875" style="23" bestFit="1" customWidth="1"/>
    <col min="6365" max="6366" width="10.7265625" style="23" customWidth="1"/>
    <col min="6367" max="6367" width="15.54296875" style="23" customWidth="1"/>
    <col min="6368" max="6617" width="9.1796875" style="23"/>
    <col min="6618" max="6618" width="0.81640625" style="23" customWidth="1"/>
    <col min="6619" max="6619" width="69.54296875" style="23" bestFit="1" customWidth="1"/>
    <col min="6620" max="6620" width="11.54296875" style="23" bestFit="1" customWidth="1"/>
    <col min="6621" max="6622" width="10.7265625" style="23" customWidth="1"/>
    <col min="6623" max="6623" width="15.54296875" style="23" customWidth="1"/>
    <col min="6624" max="6873" width="9.1796875" style="23"/>
    <col min="6874" max="6874" width="0.81640625" style="23" customWidth="1"/>
    <col min="6875" max="6875" width="69.54296875" style="23" bestFit="1" customWidth="1"/>
    <col min="6876" max="6876" width="11.54296875" style="23" bestFit="1" customWidth="1"/>
    <col min="6877" max="6878" width="10.7265625" style="23" customWidth="1"/>
    <col min="6879" max="6879" width="15.54296875" style="23" customWidth="1"/>
    <col min="6880" max="7129" width="9.1796875" style="23"/>
    <col min="7130" max="7130" width="0.81640625" style="23" customWidth="1"/>
    <col min="7131" max="7131" width="69.54296875" style="23" bestFit="1" customWidth="1"/>
    <col min="7132" max="7132" width="11.54296875" style="23" bestFit="1" customWidth="1"/>
    <col min="7133" max="7134" width="10.7265625" style="23" customWidth="1"/>
    <col min="7135" max="7135" width="15.54296875" style="23" customWidth="1"/>
    <col min="7136" max="7385" width="9.1796875" style="23"/>
    <col min="7386" max="7386" width="0.81640625" style="23" customWidth="1"/>
    <col min="7387" max="7387" width="69.54296875" style="23" bestFit="1" customWidth="1"/>
    <col min="7388" max="7388" width="11.54296875" style="23" bestFit="1" customWidth="1"/>
    <col min="7389" max="7390" width="10.7265625" style="23" customWidth="1"/>
    <col min="7391" max="7391" width="15.54296875" style="23" customWidth="1"/>
    <col min="7392" max="7641" width="9.1796875" style="23"/>
    <col min="7642" max="7642" width="0.81640625" style="23" customWidth="1"/>
    <col min="7643" max="7643" width="69.54296875" style="23" bestFit="1" customWidth="1"/>
    <col min="7644" max="7644" width="11.54296875" style="23" bestFit="1" customWidth="1"/>
    <col min="7645" max="7646" width="10.7265625" style="23" customWidth="1"/>
    <col min="7647" max="7647" width="15.54296875" style="23" customWidth="1"/>
    <col min="7648" max="7897" width="9.1796875" style="23"/>
    <col min="7898" max="7898" width="0.81640625" style="23" customWidth="1"/>
    <col min="7899" max="7899" width="69.54296875" style="23" bestFit="1" customWidth="1"/>
    <col min="7900" max="7900" width="11.54296875" style="23" bestFit="1" customWidth="1"/>
    <col min="7901" max="7902" width="10.7265625" style="23" customWidth="1"/>
    <col min="7903" max="7903" width="15.54296875" style="23" customWidth="1"/>
    <col min="7904" max="8153" width="9.1796875" style="23"/>
    <col min="8154" max="8154" width="0.81640625" style="23" customWidth="1"/>
    <col min="8155" max="8155" width="69.54296875" style="23" bestFit="1" customWidth="1"/>
    <col min="8156" max="8156" width="11.54296875" style="23" bestFit="1" customWidth="1"/>
    <col min="8157" max="8158" width="10.7265625" style="23" customWidth="1"/>
    <col min="8159" max="8159" width="15.54296875" style="23" customWidth="1"/>
    <col min="8160" max="8409" width="9.1796875" style="23"/>
    <col min="8410" max="8410" width="0.81640625" style="23" customWidth="1"/>
    <col min="8411" max="8411" width="69.54296875" style="23" bestFit="1" customWidth="1"/>
    <col min="8412" max="8412" width="11.54296875" style="23" bestFit="1" customWidth="1"/>
    <col min="8413" max="8414" width="10.7265625" style="23" customWidth="1"/>
    <col min="8415" max="8415" width="15.54296875" style="23" customWidth="1"/>
    <col min="8416" max="8665" width="9.1796875" style="23"/>
    <col min="8666" max="8666" width="0.81640625" style="23" customWidth="1"/>
    <col min="8667" max="8667" width="69.54296875" style="23" bestFit="1" customWidth="1"/>
    <col min="8668" max="8668" width="11.54296875" style="23" bestFit="1" customWidth="1"/>
    <col min="8669" max="8670" width="10.7265625" style="23" customWidth="1"/>
    <col min="8671" max="8671" width="15.54296875" style="23" customWidth="1"/>
    <col min="8672" max="8921" width="9.1796875" style="23"/>
    <col min="8922" max="8922" width="0.81640625" style="23" customWidth="1"/>
    <col min="8923" max="8923" width="69.54296875" style="23" bestFit="1" customWidth="1"/>
    <col min="8924" max="8924" width="11.54296875" style="23" bestFit="1" customWidth="1"/>
    <col min="8925" max="8926" width="10.7265625" style="23" customWidth="1"/>
    <col min="8927" max="8927" width="15.54296875" style="23" customWidth="1"/>
    <col min="8928" max="9177" width="9.1796875" style="23"/>
    <col min="9178" max="9178" width="0.81640625" style="23" customWidth="1"/>
    <col min="9179" max="9179" width="69.54296875" style="23" bestFit="1" customWidth="1"/>
    <col min="9180" max="9180" width="11.54296875" style="23" bestFit="1" customWidth="1"/>
    <col min="9181" max="9182" width="10.7265625" style="23" customWidth="1"/>
    <col min="9183" max="9183" width="15.54296875" style="23" customWidth="1"/>
    <col min="9184" max="9433" width="9.1796875" style="23"/>
    <col min="9434" max="9434" width="0.81640625" style="23" customWidth="1"/>
    <col min="9435" max="9435" width="69.54296875" style="23" bestFit="1" customWidth="1"/>
    <col min="9436" max="9436" width="11.54296875" style="23" bestFit="1" customWidth="1"/>
    <col min="9437" max="9438" width="10.7265625" style="23" customWidth="1"/>
    <col min="9439" max="9439" width="15.54296875" style="23" customWidth="1"/>
    <col min="9440" max="9689" width="9.1796875" style="23"/>
    <col min="9690" max="9690" width="0.81640625" style="23" customWidth="1"/>
    <col min="9691" max="9691" width="69.54296875" style="23" bestFit="1" customWidth="1"/>
    <col min="9692" max="9692" width="11.54296875" style="23" bestFit="1" customWidth="1"/>
    <col min="9693" max="9694" width="10.7265625" style="23" customWidth="1"/>
    <col min="9695" max="9695" width="15.54296875" style="23" customWidth="1"/>
    <col min="9696" max="9945" width="9.1796875" style="23"/>
    <col min="9946" max="9946" width="0.81640625" style="23" customWidth="1"/>
    <col min="9947" max="9947" width="69.54296875" style="23" bestFit="1" customWidth="1"/>
    <col min="9948" max="9948" width="11.54296875" style="23" bestFit="1" customWidth="1"/>
    <col min="9949" max="9950" width="10.7265625" style="23" customWidth="1"/>
    <col min="9951" max="9951" width="15.54296875" style="23" customWidth="1"/>
    <col min="9952" max="10201" width="9.1796875" style="23"/>
    <col min="10202" max="10202" width="0.81640625" style="23" customWidth="1"/>
    <col min="10203" max="10203" width="69.54296875" style="23" bestFit="1" customWidth="1"/>
    <col min="10204" max="10204" width="11.54296875" style="23" bestFit="1" customWidth="1"/>
    <col min="10205" max="10206" width="10.7265625" style="23" customWidth="1"/>
    <col min="10207" max="10207" width="15.54296875" style="23" customWidth="1"/>
    <col min="10208" max="10457" width="9.1796875" style="23"/>
    <col min="10458" max="10458" width="0.81640625" style="23" customWidth="1"/>
    <col min="10459" max="10459" width="69.54296875" style="23" bestFit="1" customWidth="1"/>
    <col min="10460" max="10460" width="11.54296875" style="23" bestFit="1" customWidth="1"/>
    <col min="10461" max="10462" width="10.7265625" style="23" customWidth="1"/>
    <col min="10463" max="10463" width="15.54296875" style="23" customWidth="1"/>
    <col min="10464" max="10713" width="9.1796875" style="23"/>
    <col min="10714" max="10714" width="0.81640625" style="23" customWidth="1"/>
    <col min="10715" max="10715" width="69.54296875" style="23" bestFit="1" customWidth="1"/>
    <col min="10716" max="10716" width="11.54296875" style="23" bestFit="1" customWidth="1"/>
    <col min="10717" max="10718" width="10.7265625" style="23" customWidth="1"/>
    <col min="10719" max="10719" width="15.54296875" style="23" customWidth="1"/>
    <col min="10720" max="10969" width="9.1796875" style="23"/>
    <col min="10970" max="10970" width="0.81640625" style="23" customWidth="1"/>
    <col min="10971" max="10971" width="69.54296875" style="23" bestFit="1" customWidth="1"/>
    <col min="10972" max="10972" width="11.54296875" style="23" bestFit="1" customWidth="1"/>
    <col min="10973" max="10974" width="10.7265625" style="23" customWidth="1"/>
    <col min="10975" max="10975" width="15.54296875" style="23" customWidth="1"/>
    <col min="10976" max="11225" width="9.1796875" style="23"/>
    <col min="11226" max="11226" width="0.81640625" style="23" customWidth="1"/>
    <col min="11227" max="11227" width="69.54296875" style="23" bestFit="1" customWidth="1"/>
    <col min="11228" max="11228" width="11.54296875" style="23" bestFit="1" customWidth="1"/>
    <col min="11229" max="11230" width="10.7265625" style="23" customWidth="1"/>
    <col min="11231" max="11231" width="15.54296875" style="23" customWidth="1"/>
    <col min="11232" max="11481" width="9.1796875" style="23"/>
    <col min="11482" max="11482" width="0.81640625" style="23" customWidth="1"/>
    <col min="11483" max="11483" width="69.54296875" style="23" bestFit="1" customWidth="1"/>
    <col min="11484" max="11484" width="11.54296875" style="23" bestFit="1" customWidth="1"/>
    <col min="11485" max="11486" width="10.7265625" style="23" customWidth="1"/>
    <col min="11487" max="11487" width="15.54296875" style="23" customWidth="1"/>
    <col min="11488" max="11737" width="9.1796875" style="23"/>
    <col min="11738" max="11738" width="0.81640625" style="23" customWidth="1"/>
    <col min="11739" max="11739" width="69.54296875" style="23" bestFit="1" customWidth="1"/>
    <col min="11740" max="11740" width="11.54296875" style="23" bestFit="1" customWidth="1"/>
    <col min="11741" max="11742" width="10.7265625" style="23" customWidth="1"/>
    <col min="11743" max="11743" width="15.54296875" style="23" customWidth="1"/>
    <col min="11744" max="11993" width="9.1796875" style="23"/>
    <col min="11994" max="11994" width="0.81640625" style="23" customWidth="1"/>
    <col min="11995" max="11995" width="69.54296875" style="23" bestFit="1" customWidth="1"/>
    <col min="11996" max="11996" width="11.54296875" style="23" bestFit="1" customWidth="1"/>
    <col min="11997" max="11998" width="10.7265625" style="23" customWidth="1"/>
    <col min="11999" max="11999" width="15.54296875" style="23" customWidth="1"/>
    <col min="12000" max="12249" width="9.1796875" style="23"/>
    <col min="12250" max="12250" width="0.81640625" style="23" customWidth="1"/>
    <col min="12251" max="12251" width="69.54296875" style="23" bestFit="1" customWidth="1"/>
    <col min="12252" max="12252" width="11.54296875" style="23" bestFit="1" customWidth="1"/>
    <col min="12253" max="12254" width="10.7265625" style="23" customWidth="1"/>
    <col min="12255" max="12255" width="15.54296875" style="23" customWidth="1"/>
    <col min="12256" max="12505" width="9.1796875" style="23"/>
    <col min="12506" max="12506" width="0.81640625" style="23" customWidth="1"/>
    <col min="12507" max="12507" width="69.54296875" style="23" bestFit="1" customWidth="1"/>
    <col min="12508" max="12508" width="11.54296875" style="23" bestFit="1" customWidth="1"/>
    <col min="12509" max="12510" width="10.7265625" style="23" customWidth="1"/>
    <col min="12511" max="12511" width="15.54296875" style="23" customWidth="1"/>
    <col min="12512" max="12761" width="9.1796875" style="23"/>
    <col min="12762" max="12762" width="0.81640625" style="23" customWidth="1"/>
    <col min="12763" max="12763" width="69.54296875" style="23" bestFit="1" customWidth="1"/>
    <col min="12764" max="12764" width="11.54296875" style="23" bestFit="1" customWidth="1"/>
    <col min="12765" max="12766" width="10.7265625" style="23" customWidth="1"/>
    <col min="12767" max="12767" width="15.54296875" style="23" customWidth="1"/>
    <col min="12768" max="13017" width="9.1796875" style="23"/>
    <col min="13018" max="13018" width="0.81640625" style="23" customWidth="1"/>
    <col min="13019" max="13019" width="69.54296875" style="23" bestFit="1" customWidth="1"/>
    <col min="13020" max="13020" width="11.54296875" style="23" bestFit="1" customWidth="1"/>
    <col min="13021" max="13022" width="10.7265625" style="23" customWidth="1"/>
    <col min="13023" max="13023" width="15.54296875" style="23" customWidth="1"/>
    <col min="13024" max="13273" width="9.1796875" style="23"/>
    <col min="13274" max="13274" width="0.81640625" style="23" customWidth="1"/>
    <col min="13275" max="13275" width="69.54296875" style="23" bestFit="1" customWidth="1"/>
    <col min="13276" max="13276" width="11.54296875" style="23" bestFit="1" customWidth="1"/>
    <col min="13277" max="13278" width="10.7265625" style="23" customWidth="1"/>
    <col min="13279" max="13279" width="15.54296875" style="23" customWidth="1"/>
    <col min="13280" max="13529" width="9.1796875" style="23"/>
    <col min="13530" max="13530" width="0.81640625" style="23" customWidth="1"/>
    <col min="13531" max="13531" width="69.54296875" style="23" bestFit="1" customWidth="1"/>
    <col min="13532" max="13532" width="11.54296875" style="23" bestFit="1" customWidth="1"/>
    <col min="13533" max="13534" width="10.7265625" style="23" customWidth="1"/>
    <col min="13535" max="13535" width="15.54296875" style="23" customWidth="1"/>
    <col min="13536" max="13785" width="9.1796875" style="23"/>
    <col min="13786" max="13786" width="0.81640625" style="23" customWidth="1"/>
    <col min="13787" max="13787" width="69.54296875" style="23" bestFit="1" customWidth="1"/>
    <col min="13788" max="13788" width="11.54296875" style="23" bestFit="1" customWidth="1"/>
    <col min="13789" max="13790" width="10.7265625" style="23" customWidth="1"/>
    <col min="13791" max="13791" width="15.54296875" style="23" customWidth="1"/>
    <col min="13792" max="14041" width="9.1796875" style="23"/>
    <col min="14042" max="14042" width="0.81640625" style="23" customWidth="1"/>
    <col min="14043" max="14043" width="69.54296875" style="23" bestFit="1" customWidth="1"/>
    <col min="14044" max="14044" width="11.54296875" style="23" bestFit="1" customWidth="1"/>
    <col min="14045" max="14046" width="10.7265625" style="23" customWidth="1"/>
    <col min="14047" max="14047" width="15.54296875" style="23" customWidth="1"/>
    <col min="14048" max="14297" width="9.1796875" style="23"/>
    <col min="14298" max="14298" width="0.81640625" style="23" customWidth="1"/>
    <col min="14299" max="14299" width="69.54296875" style="23" bestFit="1" customWidth="1"/>
    <col min="14300" max="14300" width="11.54296875" style="23" bestFit="1" customWidth="1"/>
    <col min="14301" max="14302" width="10.7265625" style="23" customWidth="1"/>
    <col min="14303" max="14303" width="15.54296875" style="23" customWidth="1"/>
    <col min="14304" max="14553" width="9.1796875" style="23"/>
    <col min="14554" max="14554" width="0.81640625" style="23" customWidth="1"/>
    <col min="14555" max="14555" width="69.54296875" style="23" bestFit="1" customWidth="1"/>
    <col min="14556" max="14556" width="11.54296875" style="23" bestFit="1" customWidth="1"/>
    <col min="14557" max="14558" width="10.7265625" style="23" customWidth="1"/>
    <col min="14559" max="14559" width="15.54296875" style="23" customWidth="1"/>
    <col min="14560" max="14809" width="9.1796875" style="23"/>
    <col min="14810" max="14810" width="0.81640625" style="23" customWidth="1"/>
    <col min="14811" max="14811" width="69.54296875" style="23" bestFit="1" customWidth="1"/>
    <col min="14812" max="14812" width="11.54296875" style="23" bestFit="1" customWidth="1"/>
    <col min="14813" max="14814" width="10.7265625" style="23" customWidth="1"/>
    <col min="14815" max="14815" width="15.54296875" style="23" customWidth="1"/>
    <col min="14816" max="15065" width="9.1796875" style="23"/>
    <col min="15066" max="15066" width="0.81640625" style="23" customWidth="1"/>
    <col min="15067" max="15067" width="69.54296875" style="23" bestFit="1" customWidth="1"/>
    <col min="15068" max="15068" width="11.54296875" style="23" bestFit="1" customWidth="1"/>
    <col min="15069" max="15070" width="10.7265625" style="23" customWidth="1"/>
    <col min="15071" max="15071" width="15.54296875" style="23" customWidth="1"/>
    <col min="15072" max="15321" width="9.1796875" style="23"/>
    <col min="15322" max="15322" width="0.81640625" style="23" customWidth="1"/>
    <col min="15323" max="15323" width="69.54296875" style="23" bestFit="1" customWidth="1"/>
    <col min="15324" max="15324" width="11.54296875" style="23" bestFit="1" customWidth="1"/>
    <col min="15325" max="15326" width="10.7265625" style="23" customWidth="1"/>
    <col min="15327" max="15327" width="15.54296875" style="23" customWidth="1"/>
    <col min="15328" max="15577" width="9.1796875" style="23"/>
    <col min="15578" max="15578" width="0.81640625" style="23" customWidth="1"/>
    <col min="15579" max="15579" width="69.54296875" style="23" bestFit="1" customWidth="1"/>
    <col min="15580" max="15580" width="11.54296875" style="23" bestFit="1" customWidth="1"/>
    <col min="15581" max="15582" width="10.7265625" style="23" customWidth="1"/>
    <col min="15583" max="15583" width="15.54296875" style="23" customWidth="1"/>
    <col min="15584" max="15833" width="9.1796875" style="23"/>
    <col min="15834" max="15834" width="0.81640625" style="23" customWidth="1"/>
    <col min="15835" max="15835" width="69.54296875" style="23" bestFit="1" customWidth="1"/>
    <col min="15836" max="15836" width="11.54296875" style="23" bestFit="1" customWidth="1"/>
    <col min="15837" max="15838" width="10.7265625" style="23" customWidth="1"/>
    <col min="15839" max="15839" width="15.54296875" style="23" customWidth="1"/>
    <col min="15840" max="16089" width="9.1796875" style="23"/>
    <col min="16090" max="16090" width="0.81640625" style="23" customWidth="1"/>
    <col min="16091" max="16091" width="69.54296875" style="23" bestFit="1" customWidth="1"/>
    <col min="16092" max="16092" width="11.54296875" style="23" bestFit="1" customWidth="1"/>
    <col min="16093" max="16094" width="10.7265625" style="23" customWidth="1"/>
    <col min="16095" max="16095" width="15.54296875" style="23" customWidth="1"/>
    <col min="16096" max="16384" width="9.1796875" style="23"/>
  </cols>
  <sheetData>
    <row r="1" spans="1:14" ht="13">
      <c r="B1" s="20"/>
      <c r="C1" s="21"/>
      <c r="D1" s="22"/>
      <c r="L1" s="21"/>
      <c r="M1" s="22"/>
    </row>
    <row r="2" spans="1:14" ht="13">
      <c r="B2" s="24"/>
      <c r="D2" s="25"/>
      <c r="M2" s="25"/>
    </row>
    <row r="3" spans="1:14" ht="21.65" customHeight="1">
      <c r="B3" s="75" t="s">
        <v>7</v>
      </c>
      <c r="C3" s="26"/>
      <c r="D3" s="26"/>
      <c r="K3" s="75" t="s">
        <v>8</v>
      </c>
      <c r="L3" s="26"/>
      <c r="M3" s="26"/>
    </row>
    <row r="4" spans="1:14" ht="16" customHeight="1">
      <c r="B4" s="22"/>
      <c r="C4" s="21"/>
      <c r="D4" s="22"/>
      <c r="L4" s="21"/>
      <c r="M4" s="22"/>
    </row>
    <row r="5" spans="1:14" s="27" customFormat="1" ht="6.65" customHeight="1">
      <c r="A5" s="19"/>
      <c r="B5" s="32"/>
      <c r="C5" s="256"/>
      <c r="D5" s="256"/>
      <c r="H5" s="72"/>
      <c r="L5" s="256"/>
      <c r="M5" s="256"/>
    </row>
    <row r="6" spans="1:14" s="27" customFormat="1" ht="32.5" customHeight="1">
      <c r="A6" s="19"/>
      <c r="B6" s="92" t="s">
        <v>2</v>
      </c>
      <c r="C6" s="84" t="str">
        <f>'P&amp;L'!C5</f>
        <v>1 Oct. 2024 – 
30 Sep. 2025</v>
      </c>
      <c r="D6" s="84" t="str">
        <f>'P&amp;L'!D5</f>
        <v>1 Oct. 2023 – 
30 Sep. 2024</v>
      </c>
      <c r="E6" s="85" t="s">
        <v>3</v>
      </c>
      <c r="H6" s="72"/>
      <c r="K6" s="92" t="s">
        <v>2</v>
      </c>
      <c r="L6" s="84" t="str">
        <f>'P&amp;L'!L5</f>
        <v>1 Oct. 2024 – 
30 Sep. 2025</v>
      </c>
      <c r="M6" s="84" t="str">
        <f>'P&amp;L'!M5</f>
        <v>1 Oct. 2023 – 
30 Sep. 2024</v>
      </c>
      <c r="N6" s="85" t="s">
        <v>4</v>
      </c>
    </row>
    <row r="7" spans="1:14" s="27" customFormat="1" ht="1" customHeight="1" thickBot="1">
      <c r="A7" s="19"/>
      <c r="B7" s="75"/>
      <c r="C7" s="76"/>
      <c r="D7" s="76"/>
      <c r="H7" s="72"/>
      <c r="K7" s="75"/>
      <c r="L7" s="76"/>
      <c r="M7" s="76"/>
    </row>
    <row r="8" spans="1:14" ht="18" customHeight="1" thickBot="1">
      <c r="B8" s="78" t="s">
        <v>54</v>
      </c>
      <c r="C8" s="82">
        <f>+'P&amp;L'!C6</f>
        <v>13536.241</v>
      </c>
      <c r="D8" s="82">
        <f>+'P&amp;L'!D6</f>
        <v>12985.534</v>
      </c>
      <c r="E8" s="86">
        <f>+C8/D8-1</f>
        <v>4.2409268652332743E-2</v>
      </c>
      <c r="K8" s="78" t="s">
        <v>134</v>
      </c>
      <c r="L8" s="82">
        <f>+C8</f>
        <v>13536.241</v>
      </c>
      <c r="M8" s="82">
        <f>+D8</f>
        <v>12985.534</v>
      </c>
      <c r="N8" s="86">
        <f t="shared" ref="N8" si="0">+E8</f>
        <v>4.2409268652332743E-2</v>
      </c>
    </row>
    <row r="9" spans="1:14" ht="18" customHeight="1" thickBot="1">
      <c r="B9" s="77" t="s">
        <v>55</v>
      </c>
      <c r="C9" s="83">
        <f>+C10-C8</f>
        <v>-11727.53</v>
      </c>
      <c r="D9" s="83">
        <f>+D10-D8</f>
        <v>-11228.784</v>
      </c>
      <c r="E9" s="232">
        <f>-(C9/D9-1)</f>
        <v>-4.4416741830638262E-2</v>
      </c>
      <c r="K9" s="77" t="s">
        <v>135</v>
      </c>
      <c r="L9" s="83">
        <f t="shared" ref="L9:L10" si="1">+C9</f>
        <v>-11727.53</v>
      </c>
      <c r="M9" s="83">
        <f>+D9</f>
        <v>-11228.784</v>
      </c>
      <c r="N9" s="232">
        <f t="shared" ref="N9:N10" si="2">+E9</f>
        <v>-4.4416741830638262E-2</v>
      </c>
    </row>
    <row r="10" spans="1:14" s="30" customFormat="1" ht="18" customHeight="1" thickBot="1">
      <c r="A10" s="29"/>
      <c r="B10" s="80" t="s">
        <v>133</v>
      </c>
      <c r="C10" s="205">
        <f>+'P&amp;L'!C7</f>
        <v>1808.711</v>
      </c>
      <c r="D10" s="205">
        <f>+'P&amp;L'!D7</f>
        <v>1756.75</v>
      </c>
      <c r="E10" s="234">
        <f>+C10/D10-1</f>
        <v>2.9577913761206887E-2</v>
      </c>
      <c r="H10" s="73"/>
      <c r="K10" s="80" t="s">
        <v>136</v>
      </c>
      <c r="L10" s="205">
        <f t="shared" si="1"/>
        <v>1808.711</v>
      </c>
      <c r="M10" s="205">
        <f>+D10</f>
        <v>1756.75</v>
      </c>
      <c r="N10" s="101">
        <f t="shared" si="2"/>
        <v>2.9577913761206887E-2</v>
      </c>
    </row>
    <row r="11" spans="1:14" ht="16" customHeight="1">
      <c r="C11" s="28"/>
      <c r="D11" s="81"/>
      <c r="E11" s="28"/>
      <c r="L11" s="28"/>
      <c r="M11" s="81"/>
      <c r="N11" s="28"/>
    </row>
    <row r="12" spans="1:14" s="27" customFormat="1" ht="35.15" customHeight="1">
      <c r="A12" s="19"/>
      <c r="B12" s="75" t="s">
        <v>137</v>
      </c>
      <c r="C12" s="256"/>
      <c r="D12" s="256"/>
      <c r="H12" s="72"/>
      <c r="K12" s="75" t="s">
        <v>138</v>
      </c>
      <c r="L12" s="256"/>
      <c r="M12" s="256"/>
    </row>
    <row r="13" spans="1:14" s="27" customFormat="1" ht="16" customHeight="1">
      <c r="A13" s="19"/>
      <c r="B13" s="32"/>
      <c r="C13" s="88"/>
      <c r="D13" s="88"/>
      <c r="H13" s="72"/>
      <c r="L13" s="88"/>
      <c r="M13" s="88"/>
    </row>
    <row r="14" spans="1:14" s="27" customFormat="1" ht="28" customHeight="1" thickBot="1">
      <c r="A14" s="19"/>
      <c r="B14" s="93" t="s">
        <v>2</v>
      </c>
      <c r="C14" s="79" t="str">
        <f>C6</f>
        <v>1 Oct. 2024 – 
30 Sep. 2025</v>
      </c>
      <c r="D14" s="79" t="str">
        <f>D6</f>
        <v>1 Oct. 2023 – 
30 Sep. 2024</v>
      </c>
      <c r="E14" s="85" t="s">
        <v>3</v>
      </c>
      <c r="H14" s="72"/>
      <c r="K14" s="93" t="s">
        <v>2</v>
      </c>
      <c r="L14" s="79" t="str">
        <f>L6</f>
        <v>1 Oct. 2024 – 
30 Sep. 2025</v>
      </c>
      <c r="M14" s="79" t="str">
        <f>M6</f>
        <v>1 Oct. 2023 – 
30 Sep. 2024</v>
      </c>
      <c r="N14" s="85" t="s">
        <v>4</v>
      </c>
    </row>
    <row r="15" spans="1:14" s="32" customFormat="1" ht="18" customHeight="1" thickBot="1">
      <c r="A15" s="31"/>
      <c r="B15" s="91" t="s">
        <v>49</v>
      </c>
      <c r="C15" s="94">
        <f>+'P&amp;L'!C12</f>
        <v>378.17999999999984</v>
      </c>
      <c r="D15" s="94">
        <f>+'P&amp;L'!D12</f>
        <v>385.38000000000011</v>
      </c>
      <c r="E15" s="231">
        <f>+'P&amp;L'!E12</f>
        <v>-1.8682858477347741E-2</v>
      </c>
      <c r="H15" s="74"/>
      <c r="K15" s="90" t="s">
        <v>18</v>
      </c>
      <c r="L15" s="94">
        <f t="shared" ref="L15:L20" si="3">+C15</f>
        <v>378.17999999999984</v>
      </c>
      <c r="M15" s="94">
        <f t="shared" ref="M15:M20" si="4">+D15</f>
        <v>385.38000000000011</v>
      </c>
      <c r="N15" s="231">
        <f t="shared" ref="N15:N20" si="5">+E15</f>
        <v>-1.8682858477347741E-2</v>
      </c>
    </row>
    <row r="16" spans="1:14" ht="18" customHeight="1" thickBot="1">
      <c r="B16" s="77" t="s">
        <v>50</v>
      </c>
      <c r="C16" s="83">
        <f>+'P&amp;L'!C14</f>
        <v>-4.6289999999999996</v>
      </c>
      <c r="D16" s="83">
        <f>+'P&amp;L'!D14</f>
        <v>-3.887</v>
      </c>
      <c r="E16" s="232">
        <f>+'P&amp;L'!E14</f>
        <v>-0.19089271932081275</v>
      </c>
      <c r="K16" s="78" t="s">
        <v>139</v>
      </c>
      <c r="L16" s="83">
        <f t="shared" si="3"/>
        <v>-4.6289999999999996</v>
      </c>
      <c r="M16" s="83">
        <f t="shared" si="4"/>
        <v>-3.887</v>
      </c>
      <c r="N16" s="232">
        <f t="shared" si="5"/>
        <v>-0.19089271932081275</v>
      </c>
    </row>
    <row r="17" spans="1:14" ht="18" customHeight="1" thickBot="1">
      <c r="B17" s="77" t="s">
        <v>51</v>
      </c>
      <c r="C17" s="83">
        <f>+'P&amp;L'!C15</f>
        <v>-61.484000000000002</v>
      </c>
      <c r="D17" s="83">
        <f>+'P&amp;L'!D15</f>
        <v>-61.767000000000003</v>
      </c>
      <c r="E17" s="232">
        <f>+'P&amp;L'!E15</f>
        <v>4.5817345831916656E-3</v>
      </c>
      <c r="K17" s="77" t="s">
        <v>140</v>
      </c>
      <c r="L17" s="83">
        <f t="shared" si="3"/>
        <v>-61.484000000000002</v>
      </c>
      <c r="M17" s="83">
        <f t="shared" si="4"/>
        <v>-61.767000000000003</v>
      </c>
      <c r="N17" s="87">
        <f t="shared" si="5"/>
        <v>4.5817345831916656E-3</v>
      </c>
    </row>
    <row r="18" spans="1:14" ht="18" customHeight="1" thickBot="1">
      <c r="B18" s="78" t="s">
        <v>52</v>
      </c>
      <c r="C18" s="82">
        <f>+'P&amp;L'!C16</f>
        <v>5.6029999999999998</v>
      </c>
      <c r="D18" s="82">
        <f>+'P&amp;L'!D16</f>
        <v>5.18</v>
      </c>
      <c r="E18" s="232">
        <f>+'P&amp;L'!E16</f>
        <v>8.166023166023173E-2</v>
      </c>
      <c r="K18" s="78" t="s">
        <v>141</v>
      </c>
      <c r="L18" s="82">
        <f t="shared" si="3"/>
        <v>5.6029999999999998</v>
      </c>
      <c r="M18" s="82">
        <f t="shared" si="4"/>
        <v>5.18</v>
      </c>
      <c r="N18" s="207">
        <f t="shared" si="5"/>
        <v>8.166023166023173E-2</v>
      </c>
    </row>
    <row r="19" spans="1:14" ht="18" customHeight="1" thickBot="1">
      <c r="B19" s="77" t="s">
        <v>53</v>
      </c>
      <c r="C19" s="83">
        <f>+'P&amp;L'!C17</f>
        <v>0.73099999999999998</v>
      </c>
      <c r="D19" s="83">
        <f>+'P&amp;L'!D17</f>
        <v>1.2719999999999998</v>
      </c>
      <c r="E19" s="232">
        <f>+'P&amp;L'!E17</f>
        <v>-0.42531446540880491</v>
      </c>
      <c r="K19" s="77" t="s">
        <v>142</v>
      </c>
      <c r="L19" s="83">
        <f t="shared" si="3"/>
        <v>0.73099999999999998</v>
      </c>
      <c r="M19" s="83">
        <f t="shared" si="4"/>
        <v>1.2719999999999998</v>
      </c>
      <c r="N19" s="229">
        <f t="shared" si="5"/>
        <v>-0.42531446540880491</v>
      </c>
    </row>
    <row r="20" spans="1:14" ht="18" customHeight="1" thickBot="1">
      <c r="B20" s="80" t="s">
        <v>56</v>
      </c>
      <c r="C20" s="206">
        <f>+'P&amp;L'!C18</f>
        <v>318.40099999999984</v>
      </c>
      <c r="D20" s="206">
        <f>+'P&amp;L'!D18</f>
        <v>326.17800000000011</v>
      </c>
      <c r="E20" s="234">
        <f>+'P&amp;L'!E18</f>
        <v>-2.3842809754184069E-2</v>
      </c>
      <c r="K20" s="80" t="s">
        <v>143</v>
      </c>
      <c r="L20" s="206">
        <f t="shared" si="3"/>
        <v>318.40099999999984</v>
      </c>
      <c r="M20" s="206">
        <f t="shared" si="4"/>
        <v>326.17800000000011</v>
      </c>
      <c r="N20" s="233">
        <f t="shared" si="5"/>
        <v>-2.3842809754184069E-2</v>
      </c>
    </row>
    <row r="21" spans="1:14" ht="16" customHeight="1">
      <c r="C21" s="28"/>
      <c r="D21" s="28"/>
      <c r="E21" s="28"/>
      <c r="L21" s="28"/>
      <c r="M21" s="28"/>
      <c r="N21" s="28"/>
    </row>
    <row r="22" spans="1:14" ht="43.5" customHeight="1">
      <c r="B22" s="75" t="s">
        <v>144</v>
      </c>
      <c r="C22" s="28"/>
      <c r="D22" s="28"/>
      <c r="E22" s="28"/>
      <c r="K22" s="75" t="s">
        <v>145</v>
      </c>
      <c r="L22" s="28"/>
      <c r="M22" s="28"/>
      <c r="N22" s="28"/>
    </row>
    <row r="23" spans="1:14" s="27" customFormat="1" ht="16" customHeight="1">
      <c r="A23" s="19"/>
      <c r="B23" s="32"/>
      <c r="C23" s="256"/>
      <c r="D23" s="256"/>
      <c r="H23" s="72"/>
      <c r="L23" s="256"/>
      <c r="M23" s="256"/>
    </row>
    <row r="24" spans="1:14" s="27" customFormat="1" ht="26.15" customHeight="1" thickBot="1">
      <c r="A24" s="19"/>
      <c r="B24" s="95" t="s">
        <v>2</v>
      </c>
      <c r="C24" s="79" t="str">
        <f>C6</f>
        <v>1 Oct. 2024 – 
30 Sep. 2025</v>
      </c>
      <c r="D24" s="79" t="str">
        <f>D6</f>
        <v>1 Oct. 2023 – 
30 Sep. 2024</v>
      </c>
      <c r="E24" s="85" t="s">
        <v>3</v>
      </c>
      <c r="H24" s="72"/>
      <c r="K24" s="95" t="s">
        <v>2</v>
      </c>
      <c r="L24" s="79" t="str">
        <f>L6</f>
        <v>1 Oct. 2024 – 
30 Sep. 2025</v>
      </c>
      <c r="M24" s="79" t="str">
        <f>M6</f>
        <v>1 Oct. 2023 – 
30 Sep. 2024</v>
      </c>
      <c r="N24" s="85" t="s">
        <v>4</v>
      </c>
    </row>
    <row r="25" spans="1:14" ht="18" customHeight="1" thickBot="1">
      <c r="B25" s="10" t="s">
        <v>7</v>
      </c>
      <c r="C25" s="204">
        <f>+C10</f>
        <v>1808.711</v>
      </c>
      <c r="D25" s="204">
        <f>+D10</f>
        <v>1756.75</v>
      </c>
      <c r="E25" s="87">
        <f>+(C25-D25)/D25</f>
        <v>2.9577913761206782E-2</v>
      </c>
      <c r="K25" s="10" t="s">
        <v>8</v>
      </c>
      <c r="L25" s="204">
        <f t="shared" ref="L25:M27" si="6">+C25</f>
        <v>1808.711</v>
      </c>
      <c r="M25" s="203">
        <f t="shared" si="6"/>
        <v>1756.75</v>
      </c>
      <c r="N25" s="87">
        <f>+(L25-M25)/M25</f>
        <v>2.9577913761206782E-2</v>
      </c>
    </row>
    <row r="26" spans="1:14" ht="18" customHeight="1" thickBot="1">
      <c r="B26" s="97" t="s">
        <v>57</v>
      </c>
      <c r="C26" s="83">
        <f>+C15</f>
        <v>378.17999999999984</v>
      </c>
      <c r="D26" s="83">
        <f>+D15</f>
        <v>385.38000000000011</v>
      </c>
      <c r="E26" s="229">
        <f>+(C26-D26)/D26</f>
        <v>-1.8682858477347738E-2</v>
      </c>
      <c r="K26" s="10" t="s">
        <v>18</v>
      </c>
      <c r="L26" s="83">
        <f t="shared" si="6"/>
        <v>378.17999999999984</v>
      </c>
      <c r="M26" s="83">
        <f t="shared" si="6"/>
        <v>385.38000000000011</v>
      </c>
      <c r="N26" s="229">
        <f>+(L26-M26)/M26</f>
        <v>-1.8682858477347738E-2</v>
      </c>
    </row>
    <row r="27" spans="1:14" ht="18" customHeight="1" thickBot="1">
      <c r="B27" s="98" t="s">
        <v>58</v>
      </c>
      <c r="C27" s="227">
        <f>+C26/C25</f>
        <v>0.20908812961274623</v>
      </c>
      <c r="D27" s="227">
        <f>+D26/D25</f>
        <v>0.21937099758075998</v>
      </c>
      <c r="E27" s="257">
        <f>+'P&amp;L'!E13</f>
        <v>-102.82867968013754</v>
      </c>
      <c r="K27" s="89" t="s">
        <v>148</v>
      </c>
      <c r="L27" s="227">
        <f t="shared" si="6"/>
        <v>0.20908812961274623</v>
      </c>
      <c r="M27" s="227">
        <f t="shared" si="6"/>
        <v>0.21937099758075998</v>
      </c>
      <c r="N27" s="258">
        <f>+'P&amp;L'!N13</f>
        <v>-102.82867968013754</v>
      </c>
    </row>
    <row r="28" spans="1:14" ht="16" customHeight="1">
      <c r="C28" s="81"/>
      <c r="D28" s="81"/>
      <c r="E28" s="28"/>
      <c r="L28" s="81"/>
      <c r="M28" s="81"/>
      <c r="N28" s="28"/>
    </row>
    <row r="29" spans="1:14" s="27" customFormat="1" ht="16.5" customHeight="1">
      <c r="A29" s="19"/>
      <c r="B29" s="32"/>
      <c r="C29" s="256"/>
      <c r="D29" s="256"/>
      <c r="H29" s="72"/>
      <c r="L29" s="256"/>
      <c r="M29" s="256"/>
    </row>
    <row r="30" spans="1:14" s="27" customFormat="1" ht="16.5" customHeight="1">
      <c r="A30" s="19"/>
      <c r="B30" s="75" t="s">
        <v>146</v>
      </c>
      <c r="C30" s="88"/>
      <c r="D30" s="88"/>
      <c r="H30" s="72"/>
      <c r="K30" s="75" t="s">
        <v>147</v>
      </c>
      <c r="L30" s="88"/>
      <c r="M30" s="88"/>
    </row>
    <row r="31" spans="1:14" s="27" customFormat="1" ht="16.5" customHeight="1">
      <c r="A31" s="19"/>
      <c r="B31" s="32"/>
      <c r="C31" s="88"/>
      <c r="D31" s="88"/>
      <c r="H31" s="72"/>
      <c r="L31" s="88"/>
      <c r="M31" s="88"/>
    </row>
    <row r="32" spans="1:14" s="27" customFormat="1" ht="26.15" customHeight="1" thickBot="1">
      <c r="A32" s="19"/>
      <c r="B32" s="95" t="s">
        <v>2</v>
      </c>
      <c r="C32" s="79" t="str">
        <f>C6</f>
        <v>1 Oct. 2024 – 
30 Sep. 2025</v>
      </c>
      <c r="D32" s="79" t="str">
        <f>D6</f>
        <v>1 Oct. 2023 – 
30 Sep. 2024</v>
      </c>
      <c r="E32" s="96" t="s">
        <v>3</v>
      </c>
      <c r="H32" s="72"/>
      <c r="K32" s="95" t="s">
        <v>2</v>
      </c>
      <c r="L32" s="79" t="str">
        <f>L6</f>
        <v>1 Oct. 2024 – 
30 Sep. 2025</v>
      </c>
      <c r="M32" s="79" t="str">
        <f>M6</f>
        <v>1 Oct. 2023 – 
30 Sep. 2024</v>
      </c>
      <c r="N32" s="96" t="s">
        <v>4</v>
      </c>
    </row>
    <row r="33" spans="2:14" ht="18" customHeight="1">
      <c r="B33" s="99" t="s">
        <v>59</v>
      </c>
      <c r="C33" s="204">
        <v>1322.0540000000001</v>
      </c>
      <c r="D33" s="204">
        <v>1270.327</v>
      </c>
      <c r="E33" s="228">
        <f t="shared" ref="E33:E39" si="7">+C33/D33-1</f>
        <v>4.0719436806428755E-2</v>
      </c>
      <c r="K33" s="99" t="s">
        <v>149</v>
      </c>
      <c r="L33" s="204">
        <f t="shared" ref="L33:L34" si="8">+C33</f>
        <v>1322.0540000000001</v>
      </c>
      <c r="M33" s="204">
        <f t="shared" ref="M33:M39" si="9">+D33</f>
        <v>1270.327</v>
      </c>
      <c r="N33" s="228">
        <f t="shared" ref="N33:N34" si="10">+E33</f>
        <v>4.0719436806428755E-2</v>
      </c>
    </row>
    <row r="34" spans="2:14" ht="18" customHeight="1">
      <c r="B34" s="99" t="s">
        <v>60</v>
      </c>
      <c r="C34" s="204">
        <v>72.709999999999994</v>
      </c>
      <c r="D34" s="204">
        <v>67.155000000000001</v>
      </c>
      <c r="E34" s="228">
        <f t="shared" si="7"/>
        <v>8.2719082719082682E-2</v>
      </c>
      <c r="K34" s="99" t="s">
        <v>153</v>
      </c>
      <c r="L34" s="204">
        <f t="shared" si="8"/>
        <v>72.709999999999994</v>
      </c>
      <c r="M34" s="204">
        <f t="shared" si="9"/>
        <v>67.155000000000001</v>
      </c>
      <c r="N34" s="228">
        <f t="shared" si="10"/>
        <v>8.2719082719082682E-2</v>
      </c>
    </row>
    <row r="35" spans="2:14" ht="18" customHeight="1">
      <c r="B35" s="99" t="s">
        <v>61</v>
      </c>
      <c r="C35" s="204">
        <v>1.5760000000000001</v>
      </c>
      <c r="D35" s="204">
        <v>1.7609999999999999</v>
      </c>
      <c r="E35" s="236">
        <f t="shared" si="7"/>
        <v>-0.10505394662123779</v>
      </c>
      <c r="K35" s="99" t="s">
        <v>154</v>
      </c>
      <c r="L35" s="204">
        <f t="shared" ref="L35:L39" si="11">+C35</f>
        <v>1.5760000000000001</v>
      </c>
      <c r="M35" s="204">
        <f t="shared" si="9"/>
        <v>1.7609999999999999</v>
      </c>
      <c r="N35" s="229">
        <f t="shared" ref="N35:N39" si="12">+E35</f>
        <v>-0.10505394662123779</v>
      </c>
    </row>
    <row r="36" spans="2:14" ht="18" customHeight="1">
      <c r="B36" s="99" t="s">
        <v>62</v>
      </c>
      <c r="C36" s="204">
        <v>100.304</v>
      </c>
      <c r="D36" s="204">
        <v>97.78</v>
      </c>
      <c r="E36" s="228">
        <f t="shared" si="7"/>
        <v>2.5813049703415913E-2</v>
      </c>
      <c r="K36" s="99" t="s">
        <v>150</v>
      </c>
      <c r="L36" s="204">
        <f t="shared" si="11"/>
        <v>100.304</v>
      </c>
      <c r="M36" s="204">
        <f t="shared" si="9"/>
        <v>97.78</v>
      </c>
      <c r="N36" s="228">
        <f t="shared" si="12"/>
        <v>2.5813049703415913E-2</v>
      </c>
    </row>
    <row r="37" spans="2:14" ht="18" customHeight="1">
      <c r="B37" s="99" t="s">
        <v>50</v>
      </c>
      <c r="C37" s="204">
        <v>-4.6289999999999996</v>
      </c>
      <c r="D37" s="204">
        <v>-3.887</v>
      </c>
      <c r="E37" s="228">
        <f t="shared" si="7"/>
        <v>0.19089271932081275</v>
      </c>
      <c r="K37" s="99" t="s">
        <v>151</v>
      </c>
      <c r="L37" s="204">
        <f t="shared" si="11"/>
        <v>-4.6289999999999996</v>
      </c>
      <c r="M37" s="204">
        <f t="shared" si="9"/>
        <v>-3.887</v>
      </c>
      <c r="N37" s="228">
        <f t="shared" si="12"/>
        <v>0.19089271932081275</v>
      </c>
    </row>
    <row r="38" spans="2:14" ht="18" customHeight="1" thickBot="1">
      <c r="B38" s="99" t="s">
        <v>51</v>
      </c>
      <c r="C38" s="204">
        <v>-61.484000000000002</v>
      </c>
      <c r="D38" s="204">
        <v>-61.767000000000003</v>
      </c>
      <c r="E38" s="237">
        <f t="shared" si="7"/>
        <v>-4.5817345831916656E-3</v>
      </c>
      <c r="K38" s="99" t="s">
        <v>152</v>
      </c>
      <c r="L38" s="204">
        <f t="shared" si="11"/>
        <v>-61.484000000000002</v>
      </c>
      <c r="M38" s="204">
        <f t="shared" si="9"/>
        <v>-61.767000000000003</v>
      </c>
      <c r="N38" s="230">
        <f t="shared" si="12"/>
        <v>-4.5817345831916656E-3</v>
      </c>
    </row>
    <row r="39" spans="2:14" ht="18" customHeight="1">
      <c r="B39" s="100" t="s">
        <v>63</v>
      </c>
      <c r="C39" s="208">
        <f>SUM(C33:C38)</f>
        <v>1430.5310000000004</v>
      </c>
      <c r="D39" s="208">
        <f>SUM(D33:D38)</f>
        <v>1371.3689999999999</v>
      </c>
      <c r="E39" s="209">
        <f t="shared" si="7"/>
        <v>4.3140832263235174E-2</v>
      </c>
      <c r="K39" s="100" t="s">
        <v>155</v>
      </c>
      <c r="L39" s="208">
        <f t="shared" si="11"/>
        <v>1430.5310000000004</v>
      </c>
      <c r="M39" s="208">
        <f t="shared" si="9"/>
        <v>1371.3689999999999</v>
      </c>
      <c r="N39" s="209">
        <f t="shared" si="12"/>
        <v>4.3140832263235174E-2</v>
      </c>
    </row>
    <row r="40" spans="2:14" ht="13">
      <c r="B40" s="27"/>
      <c r="C40" s="33"/>
      <c r="D40" s="33"/>
      <c r="K40" s="93"/>
      <c r="L40" s="33"/>
      <c r="M40" s="33"/>
    </row>
    <row r="41" spans="2:14" ht="13">
      <c r="B41" s="27"/>
      <c r="C41" s="34"/>
      <c r="D41" s="34"/>
      <c r="L41" s="34"/>
      <c r="M41" s="34"/>
    </row>
  </sheetData>
  <mergeCells count="8">
    <mergeCell ref="C5:D5"/>
    <mergeCell ref="C12:D12"/>
    <mergeCell ref="C23:D23"/>
    <mergeCell ref="C29:D29"/>
    <mergeCell ref="L5:M5"/>
    <mergeCell ref="L12:M12"/>
    <mergeCell ref="L23:M23"/>
    <mergeCell ref="L29:M29"/>
  </mergeCells>
  <printOptions horizontalCentered="1"/>
  <pageMargins left="0.62992125984251968" right="0.59055118110236227" top="0.55118110236220474" bottom="0.70866141732283472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V20"/>
  <sheetViews>
    <sheetView tabSelected="1" workbookViewId="0">
      <selection activeCell="E7" sqref="E7"/>
    </sheetView>
  </sheetViews>
  <sheetFormatPr baseColWidth="10" defaultColWidth="10.81640625" defaultRowHeight="12.5"/>
  <cols>
    <col min="1" max="1" width="10.81640625" style="39"/>
    <col min="2" max="2" width="33.54296875" style="39" bestFit="1" customWidth="1"/>
    <col min="3" max="21" width="10.81640625" style="189"/>
    <col min="22" max="16384" width="10.81640625" style="39"/>
  </cols>
  <sheetData>
    <row r="6" spans="2:22" ht="13" thickBot="1">
      <c r="B6" s="186" t="s">
        <v>183</v>
      </c>
      <c r="C6" s="190" t="s">
        <v>184</v>
      </c>
      <c r="D6" s="190" t="s">
        <v>185</v>
      </c>
      <c r="E6" s="190" t="s">
        <v>186</v>
      </c>
      <c r="F6" s="190" t="s">
        <v>187</v>
      </c>
      <c r="G6" s="190" t="s">
        <v>188</v>
      </c>
      <c r="H6" s="190" t="s">
        <v>189</v>
      </c>
      <c r="I6" s="190" t="s">
        <v>190</v>
      </c>
      <c r="J6" s="190" t="s">
        <v>191</v>
      </c>
      <c r="K6" s="190" t="s">
        <v>192</v>
      </c>
      <c r="L6" s="190" t="s">
        <v>193</v>
      </c>
      <c r="M6" s="190" t="s">
        <v>194</v>
      </c>
      <c r="N6" s="190" t="s">
        <v>195</v>
      </c>
      <c r="O6" s="190" t="s">
        <v>196</v>
      </c>
      <c r="P6" s="190" t="s">
        <v>197</v>
      </c>
      <c r="Q6" s="190" t="s">
        <v>198</v>
      </c>
      <c r="R6" s="190" t="s">
        <v>199</v>
      </c>
      <c r="S6" s="190" t="s">
        <v>200</v>
      </c>
      <c r="T6" s="190" t="s">
        <v>201</v>
      </c>
      <c r="U6" s="190" t="s">
        <v>202</v>
      </c>
    </row>
    <row r="7" spans="2:22" ht="15.5">
      <c r="B7" s="187" t="s">
        <v>203</v>
      </c>
      <c r="C7" s="188">
        <v>61.407206676910441</v>
      </c>
      <c r="D7" s="188">
        <v>59.818317788021552</v>
      </c>
      <c r="E7" s="188">
        <v>59.673873343577107</v>
      </c>
      <c r="F7" s="188">
        <v>7.9138733435771025</v>
      </c>
      <c r="G7" s="188">
        <v>7.9138733435771025</v>
      </c>
      <c r="H7" s="188">
        <v>7.8307622324659913</v>
      </c>
      <c r="I7" s="188">
        <v>6.3345125377162965</v>
      </c>
      <c r="J7" s="188">
        <v>2.5999539296576897</v>
      </c>
      <c r="K7" s="188">
        <v>2.5999539296576897</v>
      </c>
      <c r="L7" s="188">
        <v>2.5999539296576897</v>
      </c>
      <c r="M7" s="188">
        <v>2.5999539296576897</v>
      </c>
      <c r="N7" s="188">
        <v>2.5999539296576897</v>
      </c>
      <c r="O7" s="188">
        <v>1.1799361781783997</v>
      </c>
      <c r="P7" s="188">
        <v>1.0633681308411214</v>
      </c>
      <c r="Q7" s="188">
        <v>1.0633681308411214</v>
      </c>
      <c r="R7" s="188">
        <v>1.0633681308411214</v>
      </c>
      <c r="S7" s="188">
        <v>1.0633681308411214</v>
      </c>
      <c r="T7" s="188">
        <v>0.56760146417445489</v>
      </c>
      <c r="U7" s="188">
        <v>4.7957719626168238</v>
      </c>
    </row>
    <row r="16" spans="2:22"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3"/>
    </row>
    <row r="20" spans="3:19"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Portrait</vt:lpstr>
      <vt:lpstr>Main KPIs</vt:lpstr>
      <vt:lpstr>P&amp;L</vt:lpstr>
      <vt:lpstr>CF</vt:lpstr>
      <vt:lpstr>BS</vt:lpstr>
      <vt:lpstr>Appendix</vt:lpstr>
      <vt:lpstr>APM</vt:lpstr>
      <vt:lpstr>PPA Amortización</vt:lpstr>
      <vt:lpstr>APM!Área_de_impresión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ALCAIDE CHIQUERO</dc:creator>
  <cp:lastModifiedBy>Javier GARCIA CARRALON</cp:lastModifiedBy>
  <dcterms:created xsi:type="dcterms:W3CDTF">2025-07-08T14:16:32Z</dcterms:created>
  <dcterms:modified xsi:type="dcterms:W3CDTF">2025-11-05T10:49:54Z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